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86" yWindow="285" windowWidth="15480" windowHeight="11640" tabRatio="654" firstSheet="2" activeTab="6"/>
  </bookViews>
  <sheets>
    <sheet name="各艇ﾃﾞｰﾀ" sheetId="1" r:id="rId1"/>
    <sheet name="7月" sheetId="2" r:id="rId2"/>
    <sheet name="8月" sheetId="3" r:id="rId3"/>
    <sheet name="9月" sheetId="4" r:id="rId4"/>
    <sheet name="10月" sheetId="5" r:id="rId5"/>
    <sheet name="11月" sheetId="6" r:id="rId6"/>
    <sheet name="12月" sheetId="7" r:id="rId7"/>
    <sheet name="9月熱海" sheetId="8" r:id="rId8"/>
    <sheet name="累積 " sheetId="9" r:id="rId9"/>
    <sheet name="コミッティポイント月別" sheetId="10" r:id="rId10"/>
    <sheet name="年間総合成績" sheetId="11" r:id="rId11"/>
  </sheets>
  <definedNames>
    <definedName name="AccessDatabase" hidden="1">"A:\フリートレース.mdb"</definedName>
    <definedName name="Button_1">"フリートレース_月別フォーマット_List"</definedName>
    <definedName name="Button_2">"フリートレース_月別フォーマット_List"</definedName>
    <definedName name="Button_3">"フリートレース_月別フォーマット_List"</definedName>
    <definedName name="Button_4">"フリートレース_月別フォーマット_List"</definedName>
    <definedName name="Button_7">"フリートレース_各艇データ__2__List"</definedName>
    <definedName name="Button_8">"フリートレース_各艇データ__2__List"</definedName>
    <definedName name="_xlnm.Print_Area" localSheetId="4">'10月'!$A$1:$P$32</definedName>
    <definedName name="_xlnm.Print_Area" localSheetId="5">'11月'!$A$1:$P$32</definedName>
    <definedName name="_xlnm.Print_Area" localSheetId="6">'12月'!$A$1:$P$36</definedName>
    <definedName name="_xlnm.Print_Area" localSheetId="1">'7月'!$A$1:$Q$33</definedName>
    <definedName name="_xlnm.Print_Area" localSheetId="3">'9月'!$A$1:$P$35</definedName>
    <definedName name="_xlnm.Print_Area" localSheetId="7">'9月熱海'!$A$1:$P$33</definedName>
    <definedName name="フリートレース_各艇データ__2__List">'各艇ﾃﾞｰﾀ'!$A$3:$G$39</definedName>
    <definedName name="フリートレース_月別フォーマット_List" localSheetId="4">'10月'!$A$4:$P$21</definedName>
    <definedName name="フリートレース_月別フォーマット_List" localSheetId="5">'11月'!$A$4:$P$21</definedName>
    <definedName name="フリートレース_月別フォーマット_List" localSheetId="6">'12月'!$A$4:$P$24</definedName>
    <definedName name="フリートレース_月別フォーマット_List" localSheetId="1">'7月'!$A$4:$P$23</definedName>
    <definedName name="フリートレース_月別フォーマット_List" localSheetId="2">'8月'!$A$4:$P$22</definedName>
    <definedName name="フリートレース_月別フォーマット_List" localSheetId="3">'9月'!$A$4:$P$24</definedName>
    <definedName name="フリートレース_月別フォーマット_List" localSheetId="7">'9月熱海'!$A$4:$P$22</definedName>
    <definedName name="フリートレース_月別フォーマット_List">#REF!</definedName>
  </definedNames>
  <calcPr fullCalcOnLoad="1"/>
</workbook>
</file>

<file path=xl/sharedStrings.xml><?xml version="1.0" encoding="utf-8"?>
<sst xmlns="http://schemas.openxmlformats.org/spreadsheetml/2006/main" count="665" uniqueCount="331">
  <si>
    <t>R（m）</t>
  </si>
  <si>
    <t>TA Ⅰ</t>
  </si>
  <si>
    <t>TA　Ⅱ</t>
  </si>
  <si>
    <t>TA　Ⅲ</t>
  </si>
  <si>
    <t>ｺｰｽ</t>
  </si>
  <si>
    <t>ｽﾀｰﾄ</t>
  </si>
  <si>
    <t xml:space="preserve"> 海 里</t>
  </si>
  <si>
    <t>参加数</t>
  </si>
  <si>
    <t xml:space="preserve"> 艇 </t>
  </si>
  <si>
    <t>順位</t>
  </si>
  <si>
    <t>SAIL</t>
  </si>
  <si>
    <t>艇　　名</t>
  </si>
  <si>
    <t>R</t>
  </si>
  <si>
    <t>着順</t>
  </si>
  <si>
    <t>着時間</t>
  </si>
  <si>
    <t>ET</t>
  </si>
  <si>
    <t>TA</t>
  </si>
  <si>
    <t>PN</t>
  </si>
  <si>
    <t>ＣＴ</t>
  </si>
  <si>
    <t>トップ差</t>
  </si>
  <si>
    <t>速度</t>
  </si>
  <si>
    <t>得点</t>
  </si>
  <si>
    <t>記事</t>
  </si>
  <si>
    <t>NO.</t>
  </si>
  <si>
    <t xml:space="preserve">m </t>
  </si>
  <si>
    <t>H：M：S</t>
  </si>
  <si>
    <t xml:space="preserve">S </t>
  </si>
  <si>
    <t xml:space="preserve">% </t>
  </si>
  <si>
    <t xml:space="preserve">S/浬 </t>
  </si>
  <si>
    <t xml:space="preserve">Kt </t>
  </si>
  <si>
    <t>SAIL　No.</t>
  </si>
  <si>
    <t>艇　名</t>
  </si>
  <si>
    <t>得点計</t>
  </si>
  <si>
    <t>　優 勝 盾　</t>
  </si>
  <si>
    <t>　酒カップ</t>
  </si>
  <si>
    <t xml:space="preserve">　皆 勤 賞    </t>
  </si>
  <si>
    <t xml:space="preserve">　参 加 賞  </t>
  </si>
  <si>
    <t>各艇データ</t>
  </si>
  <si>
    <t>SAIL No.</t>
  </si>
  <si>
    <t>艇　名</t>
  </si>
  <si>
    <t xml:space="preserve">各月トップ賞  </t>
  </si>
  <si>
    <t>Cはコミッティ担当、Bはコミッティボート提供。</t>
  </si>
  <si>
    <t>じゃがたら</t>
  </si>
  <si>
    <t>ノアノア</t>
  </si>
  <si>
    <t>かまくら</t>
  </si>
  <si>
    <t>ケロニア</t>
  </si>
  <si>
    <t>飛車角</t>
  </si>
  <si>
    <t>八丈</t>
  </si>
  <si>
    <t>Ｋ７</t>
  </si>
  <si>
    <t>ＵＦＯ</t>
  </si>
  <si>
    <t>チルデ</t>
  </si>
  <si>
    <t>PUSSY CATS</t>
  </si>
  <si>
    <t>衣笠</t>
  </si>
  <si>
    <t>アズサ</t>
  </si>
  <si>
    <t>くろしお</t>
  </si>
  <si>
    <t>桜工</t>
  </si>
  <si>
    <t>ながつろ</t>
  </si>
  <si>
    <t>飛天</t>
  </si>
  <si>
    <t>アイデアル</t>
  </si>
  <si>
    <t>シンシア</t>
  </si>
  <si>
    <t>ランカ</t>
  </si>
  <si>
    <t>トーネイド</t>
  </si>
  <si>
    <t>華子</t>
  </si>
  <si>
    <t>トリトン</t>
  </si>
  <si>
    <t>ボイジャー</t>
  </si>
  <si>
    <t>モラモラ</t>
  </si>
  <si>
    <t>HAURAKI</t>
  </si>
  <si>
    <t>アルファ</t>
  </si>
  <si>
    <t>雪風</t>
  </si>
  <si>
    <t>ふるたか</t>
  </si>
  <si>
    <t>ﾌｪﾆｯｸｽ</t>
  </si>
  <si>
    <t>はやとり</t>
  </si>
  <si>
    <t>ボランス</t>
  </si>
  <si>
    <t>ｻﾝﾋﾞｰﾑ3</t>
  </si>
  <si>
    <t>さがみ</t>
  </si>
  <si>
    <t>夜叉</t>
  </si>
  <si>
    <t>ﾌﾘｰﾄﾞﾘｽⅦ</t>
  </si>
  <si>
    <t>ﾌﾟﾗｳﾄﾞﾒｱﾘｰ</t>
  </si>
  <si>
    <t>ﾊﾞﾝﾄﾞﾌｪ30</t>
  </si>
  <si>
    <t>CT=ET-TA×D
CT:修正時間(S)
ET:所要時間(S)
TA:ｱﾛｰﾜﾝｽ(S/NW)
D :ﾚｰｽ距離(NM)</t>
  </si>
  <si>
    <t>皆勤賞</t>
  </si>
  <si>
    <t>参加賞</t>
  </si>
  <si>
    <t>Ⅱ</t>
  </si>
  <si>
    <r>
      <t xml:space="preserve">得点=20(N＋1‐J)/N
　N:参加艇数
　J:順位
DNS,DNF等は１点,DSQは０点
初島ﾚｰｽ
上記の2倍とし最下位艇を10点
</t>
    </r>
    <r>
      <rPr>
        <sz val="10"/>
        <rFont val="ＭＳ 明朝"/>
        <family val="1"/>
      </rPr>
      <t>（最下位艇が10点となる様にN値を代入
DNFは5点）</t>
    </r>
  </si>
  <si>
    <t>ﾌｧﾐﾘｰﾚｰｽ優勝</t>
  </si>
  <si>
    <t>ﾌｧﾐﾘｰﾚｰｽ参加賞</t>
  </si>
  <si>
    <t>Ⅱ</t>
  </si>
  <si>
    <t>CT=ET-TA×D
CT:修正時間(S)
ET:所要時間(S)
TA:ｱﾛｰﾜﾝｽ(S/NW)
D :ﾚｰｽ距離(NM)</t>
  </si>
  <si>
    <t>Ⅱ</t>
  </si>
  <si>
    <t xml:space="preserve"> </t>
  </si>
  <si>
    <t>CT=ET-TA×D
CT:修正時間(S)
ET:所要時間(S)
TA:ｱﾛｰﾜﾝｽ(S/NW)
D :ﾚｰｽ距離(NM)</t>
  </si>
  <si>
    <t>ｲｴﾛｰﾏｼﾞｯｸ</t>
  </si>
  <si>
    <t>サ－モン4</t>
  </si>
  <si>
    <t>ﾈﾌﾟﾁｭｰﾝXⅡ</t>
  </si>
  <si>
    <t>波勝</t>
  </si>
  <si>
    <t>アカデミー</t>
  </si>
  <si>
    <t>イクソラⅢ</t>
  </si>
  <si>
    <t>Anyway-Ⅱ</t>
  </si>
  <si>
    <t>未央</t>
  </si>
  <si>
    <t>LADY LAHAINA</t>
  </si>
  <si>
    <t>未計測</t>
  </si>
  <si>
    <t>FUHTA</t>
  </si>
  <si>
    <t>ｱｶﾃﾞﾐｰ11</t>
  </si>
  <si>
    <t>アリアドネ</t>
  </si>
  <si>
    <t>ｸﾞﾗﾝｱﾙﾏｼﾞﾛ</t>
  </si>
  <si>
    <t>ｱﾚｷｻﾝﾄﾞﾗ</t>
  </si>
  <si>
    <t>エスペランス</t>
  </si>
  <si>
    <t>レース委員会　尾山純一</t>
  </si>
  <si>
    <t>1</t>
  </si>
  <si>
    <t>2</t>
  </si>
  <si>
    <t>3</t>
  </si>
  <si>
    <t>4</t>
  </si>
  <si>
    <t>6</t>
  </si>
  <si>
    <t>7</t>
  </si>
  <si>
    <t>8</t>
  </si>
  <si>
    <t>9</t>
  </si>
  <si>
    <t>10</t>
  </si>
  <si>
    <t>13</t>
  </si>
  <si>
    <t>14</t>
  </si>
  <si>
    <t>15</t>
  </si>
  <si>
    <t>16</t>
  </si>
  <si>
    <t>17</t>
  </si>
  <si>
    <t>18</t>
  </si>
  <si>
    <t>19</t>
  </si>
  <si>
    <t>21</t>
  </si>
  <si>
    <t>22</t>
  </si>
  <si>
    <t>4</t>
  </si>
  <si>
    <t>11</t>
  </si>
  <si>
    <t>12</t>
  </si>
  <si>
    <t>19</t>
  </si>
  <si>
    <t>テティス 4</t>
  </si>
  <si>
    <t>5</t>
  </si>
  <si>
    <t>24</t>
  </si>
  <si>
    <t>25</t>
  </si>
  <si>
    <t>26</t>
  </si>
  <si>
    <t>1</t>
  </si>
  <si>
    <t>2</t>
  </si>
  <si>
    <t>3</t>
  </si>
  <si>
    <t>5</t>
  </si>
  <si>
    <t>6</t>
  </si>
  <si>
    <t>7</t>
  </si>
  <si>
    <t>8</t>
  </si>
  <si>
    <t>9</t>
  </si>
  <si>
    <t>10</t>
  </si>
  <si>
    <t>13</t>
  </si>
  <si>
    <t>14</t>
  </si>
  <si>
    <t>15</t>
  </si>
  <si>
    <t>16</t>
  </si>
  <si>
    <t>17</t>
  </si>
  <si>
    <t>18</t>
  </si>
  <si>
    <t>13</t>
  </si>
  <si>
    <t>B</t>
  </si>
  <si>
    <t>熱海
ﾚｰｽ</t>
  </si>
  <si>
    <t>たかとり</t>
  </si>
  <si>
    <t>＃４３１　　小網代フリートレース</t>
  </si>
  <si>
    <t>E</t>
  </si>
  <si>
    <t>＃４３６　　小網代フリートレース</t>
  </si>
  <si>
    <t>＃４３５　　小網代フリートレース</t>
  </si>
  <si>
    <t xml:space="preserve">次回
スタート：
２０１２年１月１５日
ｺﾐｯﾃｨ：
　　　 </t>
  </si>
  <si>
    <t>#433　9/18　 E ｺｰｽ</t>
  </si>
  <si>
    <t>#435　11/20　B ｺｰｽ</t>
  </si>
  <si>
    <t>D</t>
  </si>
  <si>
    <t>F</t>
  </si>
  <si>
    <t>#431　7/17　長者ヶ崎ｺｰｽ</t>
  </si>
  <si>
    <t>#436　12/18  E ｺｰｽ</t>
  </si>
  <si>
    <t>ナジャ</t>
  </si>
  <si>
    <t>長者ヶ崎</t>
  </si>
  <si>
    <t>得点=20(N＋1‐J)/N
　N:参加艇数
　J:順位
DNS,DNF等は１点,DSQは０点
DコースおよびFコースは1.5倍
初島ﾚｰｽは上記の2倍とし最下位艇を10点
（最下位艇が10点となる様にN値を代入。DNFは5点）</t>
  </si>
  <si>
    <t>得点=20(N＋1‐J)/N
　N:参加艇数
　J:順位
DNS,DNF等は１点,DSQは０点
DコースおよびFコースは上記の1.5倍とする。                    初島レース：上記の2倍とし最下位艇を10点。　　（最下位艇が10点となる様にN値を代入。DNFは5点）</t>
  </si>
  <si>
    <t>得点=20(N＋1‐J)/N
　N:参加艇数
　J:順位
DNS,DNF等は１点,DSQは０点
DコースおよびFコースは上記の1.5倍とする。                              初島レース：上記の2倍とし最下位艇を10点（最下位艇が10点となる様にN値を代入
DNFは5点）</t>
  </si>
  <si>
    <t>得点=20(N＋1‐J)/N
　N:参加艇数
　J:順位
DNS,DNF等は１点,DSQは０点
DコースおよびFコースは1.5倍
初島ﾚｰｽ：上記の2倍とし、最下位艇を10点
（最下位艇が10点となる様にN値を代入。DNFは5点）</t>
  </si>
  <si>
    <t>熱海</t>
  </si>
  <si>
    <t>#432　8/21　 F ｺｰｽ</t>
  </si>
  <si>
    <t>#434　10/16　D ｺｰｽ</t>
  </si>
  <si>
    <t>小網代フリートレース　コミッティポイント</t>
  </si>
  <si>
    <t>#425　Ｇｺｰｽ</t>
  </si>
  <si>
    <t>#426  B ｺｰｽ</t>
  </si>
  <si>
    <t>#427 E　ｺｰｽ</t>
  </si>
  <si>
    <t>#428 D　ｺｰｽ</t>
  </si>
  <si>
    <t>#429　E　コース</t>
  </si>
  <si>
    <t>#430 E　ｺｰｽ</t>
  </si>
  <si>
    <t>担当者名</t>
  </si>
  <si>
    <t>古屋静男</t>
  </si>
  <si>
    <t>ネプチューン</t>
  </si>
  <si>
    <t>大谷正彦</t>
  </si>
  <si>
    <t>ケロニア</t>
  </si>
  <si>
    <t>清水正一</t>
  </si>
  <si>
    <t>未央</t>
  </si>
  <si>
    <t>伊藤彰男</t>
  </si>
  <si>
    <t>アルファ</t>
  </si>
  <si>
    <t>小松裕果</t>
  </si>
  <si>
    <t>手島 忠</t>
  </si>
  <si>
    <t>大村英隆</t>
  </si>
  <si>
    <t>長嶺伸幸</t>
  </si>
  <si>
    <t>高橋尚之</t>
  </si>
  <si>
    <t>イクソラ</t>
  </si>
  <si>
    <t>都筑保志</t>
  </si>
  <si>
    <t>Gull</t>
  </si>
  <si>
    <t>村上誠一郎</t>
  </si>
  <si>
    <t>平賀　威</t>
  </si>
  <si>
    <t>かまくら</t>
  </si>
  <si>
    <t>大島輝洋</t>
  </si>
  <si>
    <t>グランアルマジロ</t>
  </si>
  <si>
    <t>小菅理宏</t>
  </si>
  <si>
    <t>玉城一也</t>
  </si>
  <si>
    <t>高梨一恵</t>
  </si>
  <si>
    <t>川久保史郎</t>
  </si>
  <si>
    <t>畠山知巳</t>
  </si>
  <si>
    <t>山下　勝</t>
  </si>
  <si>
    <t>#432　F ｺｰｽ</t>
  </si>
  <si>
    <t>#433　E　ｺｰｽ</t>
  </si>
  <si>
    <t>#434　D　ｺｰｽ</t>
  </si>
  <si>
    <t>#436　E　ｺｰｽ</t>
  </si>
  <si>
    <t>敬称略</t>
  </si>
  <si>
    <t>里吉美恵子</t>
  </si>
  <si>
    <t>#431　長者ヶ崎　ｺｰｽ</t>
  </si>
  <si>
    <t>テティス</t>
  </si>
  <si>
    <t>風速：4～10ｍ
風向：Ｓ
天気：晴れ
◇ｺﾐｯﾃｨ：テティス
　　　　</t>
  </si>
  <si>
    <t>12</t>
  </si>
  <si>
    <t>快晴で朝から猛烈な暑さ、レース海面は相模湾オープンとの共同開催のため参加艇が多く華やかである、１３kt程度の南西風に乗りポートタックでスタートと同時にスピンアップ、余裕をもってスタートしたつもりが結果的には何んとなくトップグループに居る、メインセールの日陰に座り込んでビール（第三）を飲み富士山を仰ぎながらのセーリングは快適そのもの、適当（＊カンピューター、以後同じ）なところでジャイブを入れて長者ケ崎マークに到達したが、緊張感が足らず早くスピンダウンしてロスしてしまう、グランアルマジロに続き長者ケ崎沖マークを回航しポートで沖に出る、ライトジェノアを上げようと思っていたがその場の気分でヘビージェノアを上げてしまうもこれがドンピシャ！で角度とスピードが両立した、またまた適当（＊）なところでタックを入れて亀城に向かったが、日差しが強いためミートするレース艇が海に映えてすごく美しい、しかも汚い自艇のハルは見なくて済む、亀城にぶつかる前にタックして沖出し、またまた適当（＊）なところでタックを入れてスターボードでフイニィッシュラインに向かう。美しい景色と風に恵まれ稀に見る爽快なセーリングを堪能させていただいた。猛暑の中ご苦労いただいたコミィッティーの方々ありがとうございました。アルファ伊藤彰男</t>
  </si>
  <si>
    <t xml:space="preserve">次回スタート：
２０１１年８月２１日
９：００　Fコース予定
ｺﾐｯﾃｨ：アルファ
　　　 グランアルマジロ </t>
  </si>
  <si>
    <t>RET</t>
  </si>
  <si>
    <t>風速：１２～２０ノット
風向：　Ｎ～ＮＥ　　　　　　　　天気:
◇ｺﾐｯﾃｨ：アルファ　　グランアルマジロ</t>
  </si>
  <si>
    <t xml:space="preserve">次回
スタート：
２０１０年９月１８日
１０:３０
ｺﾐｯﾃｨ：ネプチューン </t>
  </si>
  <si>
    <t>小菅　理宏</t>
  </si>
  <si>
    <t>田中　耕</t>
  </si>
  <si>
    <t>長谷川孝男</t>
  </si>
  <si>
    <t>長嶺　伸幸</t>
  </si>
  <si>
    <t>Spirit Of Tokyo</t>
  </si>
  <si>
    <t>小林　健</t>
  </si>
  <si>
    <t>屋代敏之</t>
  </si>
  <si>
    <t>1位</t>
  </si>
  <si>
    <t>2位</t>
  </si>
  <si>
    <t>3位</t>
  </si>
  <si>
    <t xml:space="preserve">
　　　 </t>
  </si>
  <si>
    <t>風速：１～１２ノット
風向：ＮＥ～ＳＳＥ　
天気：晴れ
◇ｺﾐｯﾃｨ：熱海、ラッキーレディー、田中丸、サーモンフォー</t>
  </si>
  <si>
    <t>風速：6～12ノット
風向：Ｓ～ＳＥ
天気：晴れ
◇ｺﾐｯﾃｨ：ネプチューン</t>
  </si>
  <si>
    <t xml:space="preserve">次回　Dコース２４M
スタート：
２０１０年１０月１６日
０９：００
ｺﾐｯﾃｨ：ケロニア
　　　 </t>
  </si>
  <si>
    <t>Ⅰ</t>
  </si>
  <si>
    <t>ノアノア</t>
  </si>
  <si>
    <t>4位</t>
  </si>
  <si>
    <t>馬場さんの天気予報は、降水確率ゼロ、午後3時までN ６～７ノットでＡマークでコース短縮の可能性大とふんでいたのに予報はスタート時からはずれた。今回は、コミティをお受けして、小菅と田中精鋭２名が欠ける。さらに6日前にハイテクセールを破いてしまい、クルージング用のセールで臨む。スタートは、テティス が最下から、我々はその次からスタート。テティスが大型艇の威力でKマーク、Aマークをトップで引っ張る。我々は、その後を行き、HAURAKI 、ナジャ、アルファ、ケロニア、ネプチューンの順に回る。我々は南西ブイめざしてスピンで８～９ノットでかっとぶ。テティスに段々追いつく。途中ジャイブポイントでテティス に続いてジャイブ。バウマン　ゲスト近藤さん、エンドツーエンドをうまくこなしてテティスに近づく。テティス スピントラブルか？　どんどん追いつく。風が後ろから上がりHAURAKIが上を抜いていく。気にせず南西ブイをめざす。テティスはジェネーカーを揚げてHAURAKI の攻撃に対抗。しかし結果は、テティストラブルの模様。HAURAKI が南西ブイをトップで回航。我々は南西ブイでHAURAKI とポート・スターボでミート。避けているうちに南西ブイに危うく激突しそうになるも何とかかわして10艇身の差で2番手で回航。後ろからナジャがついてきていたはずがナジャではなく3番手はアルファがいる。HAURAKIも我々もいつものコース、岸までつっこんでタック。慎太郎ブイへのアプローチで多少前に近づくもHAURAKI、我々、そしてアルファの順でフィニッシュ。6分以上差がアルファと必要だが時計で測った時間差は5分50秒、多分10秒差で負けたねと話しながらレース海面を後にした。 記）グランアルマジロ　大島</t>
  </si>
  <si>
    <t>＃４３２　　小網代フリートレース</t>
  </si>
  <si>
    <t>　　小網代フリート熱海レース</t>
  </si>
  <si>
    <t>（レースコメント）
台風の影響で1週間延期となり、参加艇7艇と少し寂しいレースとなった。前夜祭で参加艇数が少ないのでIDEALにとって良い成績が取れるチャンスと自ら宣言したので何としてでも頑張らねばとレースに臨んだ。
微風の中でのスタートとなったが、予定通り上側から出たものの後ろから2番目でスタートラインを切ることとなった。各艇とも正午過ぎまで潮に押されて真鶴岬と網代を結んだ線の内側でもがいており、IDEALもかまくらなどと振れタックを繰り返していたが、風の振れなど意も介さずに岸寄りを真鶴方向に向かうRANKAのコース取りをマークするかたちでIDEALも岸寄りコースをとることとした。すると潮の向きが徐々に変わり、風も南に回り始めタックすることもなく、するすると魔の水域から抜け出すことができた。午後１時になっても魔の水域から抜け出せなかった、かまくらと飛車角が相次いでリタイア（これで小網代フリートがIDEALだけに）、HAURAKIもリタイアし、後半は４艇による南の軽風⇒順風下でのタイトリーチスピードレースになった。この日のIDEALは艇速もあり、前を走るRANKAや飛天との差を徐々に詰めていった。三崎がはっきり見えるころにはトップにたっていた。あとは下側を走るスピンを下したRANKAの走りだけを気にしながらスピンランで走らせた。参加艇が少なかったもののIDEALとしては初のファーストホームだった。今回の勝因としては、最後までレースを諦めなかったこと、それからミスやトラブルもなく全員がレースに集中できたことではないかと思う。最高に楽しいレースでした。
最後にご尽力いただきましたコミッティーの方々どうもありがとうございました。　記）IDEAL　飯塚</t>
  </si>
  <si>
    <t>古屋有紀</t>
  </si>
  <si>
    <t>＃４３３　　小網代フリートレース</t>
  </si>
  <si>
    <t>土橋紀子</t>
  </si>
  <si>
    <t>（レースコメント）先月のKFRで落水事故を起こし無念のリタイヤとなったテティスにとってリベンジのレースとして臨んだ。吹いて欲しいという思いとは裏腹に暑い太陽と弱い南風の下で熱中症を心配ながら、重量級艇としての苦戦が予想された。アビームスタートでタイミングがとりにくい。スタートは若干下有利だったが、中間でスタートした。小網代灯浮標はグランアルマジロ、ハウラキに続いて回航、後にケロニア、古鷹が続く。ケロニア、グランアルマジロ、ハウラキが即タック。いつもなら東寄りを走るテティスは有力艇が皆タックを返すのを見て逡巡、しばらく沖出しする。冷静に思い返し、遅ればせながらタックを返えす。向潮1.5ktを受けSOGは3ktにまで落ちる。早めに岸に入れた艇団は潮の影響が無かったようで、はるか前方を横切って行く。下前にはかまくらも見える。とにかく我慢して東に出しながらタックポイントを探す。全体の艇団も沖出し組と岸組に分かれている。潮が緩み風向も若干下に振れた所でポートタックに返す。風も徐々に上がり10kt以上となったところで先行艇のスピードに追いついていけるようになった。風の振れも東に回わり、そのまま南西ブイに向うコースまで上れ、何とか先行艇をかわしてトップ回航する。回航後はヘッディング40°ほぼ直線コースで灯浮標に向かう。少しづつ上がってくる風を受けながらのスピンランでは全艇きれいにスピンを展開し、9月と言え、30度を超える暑さの中でのセーリングは、どこに秋が居るのかと思うほどの真夏のレースシーンであった。もう少し風が欲しかったがグランアルマジロとハウラキを振り切り、トップフィニッシュすることができた。今回は先月落水を経験した飯島が舵を引いた。多少は気持ちの収まりが得られたのではないかと思っている。(児玉記）</t>
  </si>
  <si>
    <t>ネオパトス</t>
  </si>
  <si>
    <t>Ⅲ</t>
  </si>
  <si>
    <t>DNS</t>
  </si>
  <si>
    <t>風速：20～32ノット
風向：SW
天気：曇りのち晴れ
◇ｺﾐｯﾃｨ：ケロニア</t>
  </si>
  <si>
    <t xml:space="preserve">次回
スタート：
2011年11月20日
10：30
ｺﾐｯﾃｨ：未央、　　　アイデアル
　　　 </t>
  </si>
  <si>
    <t>得点=20(N＋1‐J)/N
　N:参加艇数
　J:順位
DNS,DNF等は１点,DSQは０点. DコースおよびFコースは上記の1.5倍とする。                              初島レース：上記の2倍とし最下位艇を10点（最下位艇が10点となる様にN値を代入
DNFは5点）</t>
  </si>
  <si>
    <t>佐々木豊明</t>
  </si>
  <si>
    <t>幸</t>
  </si>
  <si>
    <t xml:space="preserve">(レースコメント) 南西２０Ｋｔオーバーの中、ワンポイントリーフ、Ｎｏ４ジブでいつものスタートラインでスタート。そのまま全艇、小網代浮標をめざし、ハウラキ、テテイスの順で回航、クローズのビーテイングに入る。南強風の連吹のため、波は高く、不規則で悪い。おそらく全艇が苦労されたと思う。テテイスが次第に船速を伸ばし、またリーウェイもコントロールし、トップに立つ。マークはほぼ真上、中間コースをとりつつ、テテイス、ハウラキ、ネプチューンの順で南西ブイへ向かうが、次第に吹き上がり、３０Ｋｔオーバーとなる。マーク前１マイルほどは特に波悪でリーウェイに苦労したが、その順で南西ブイ回航。陸寄りのコースをとったハウラキはやや遅れをとる。次の登りもほぼ同じ状況で推移し、トップ３艇の順位も同じ。ハウラキは最後の下りでスピンを上げるもあまり追いつかないうちにフォアガイを損傷しスピンダウンし、そのままフィニッシュ。
久々の強風下、天気も快晴となり、大いに士気高揚したレースだった。
ハウラキ、大多和正樹
</t>
  </si>
  <si>
    <t>＃４３４　　小網代フリートレース</t>
  </si>
  <si>
    <t>小網代フリートレース成績</t>
  </si>
  <si>
    <t xml:space="preserve">　参 加 賞  </t>
  </si>
  <si>
    <t xml:space="preserve">　皆 勤 賞    </t>
  </si>
  <si>
    <t>Cはコミッティ担当、Bはコミッティボート提供。</t>
  </si>
  <si>
    <t>ハッチャー</t>
  </si>
  <si>
    <t/>
  </si>
  <si>
    <t>ネオパトス</t>
  </si>
  <si>
    <t>24</t>
  </si>
  <si>
    <t>23</t>
  </si>
  <si>
    <t>22</t>
  </si>
  <si>
    <t>21</t>
  </si>
  <si>
    <t>20</t>
  </si>
  <si>
    <t>19</t>
  </si>
  <si>
    <t>18</t>
  </si>
  <si>
    <t>17</t>
  </si>
  <si>
    <t>15</t>
  </si>
  <si>
    <t>ランカ</t>
  </si>
  <si>
    <t>14</t>
  </si>
  <si>
    <t>13</t>
  </si>
  <si>
    <t>ファミリーレース</t>
  </si>
  <si>
    <t>順位</t>
  </si>
  <si>
    <t>2011年度</t>
  </si>
  <si>
    <t>上期累計</t>
  </si>
  <si>
    <t>下期累計</t>
  </si>
  <si>
    <t>年間総合</t>
  </si>
  <si>
    <t>Ⅰ</t>
  </si>
  <si>
    <t>風速：0～20ノット
風向：N～WSW
天気：晴れ
◇ｺﾐｯﾃｨ：アイデアル、未央</t>
  </si>
  <si>
    <t xml:space="preserve">次回
スタート：
２０１１年１２月１８日
１０:３０
ｺﾐｯﾃｨ：サーモン４
　　　 </t>
  </si>
  <si>
    <t>得点=20(N＋1‐J)/N
　N:参加艇数
　J:順位
DNS,DNF等は１点,DSQは０点
DコースおよびFコースは上記の1.5倍とする。                             　　　 初島レース：上記の2倍とし最下位艇を10点（最下位艇が10点となる様にN値を代入。DNFは5点）</t>
  </si>
  <si>
    <t>UFO</t>
  </si>
  <si>
    <t>IDEAL</t>
  </si>
  <si>
    <t>林　康一</t>
  </si>
  <si>
    <t>池辺直孝</t>
  </si>
  <si>
    <t>中村　元</t>
  </si>
  <si>
    <t>星野直広</t>
  </si>
  <si>
    <t>松川　護</t>
  </si>
  <si>
    <t>オリビア</t>
  </si>
  <si>
    <t>桜工</t>
  </si>
  <si>
    <t>ｸﾞﾗﾝｱﾙﾏｼﾞﾛ</t>
  </si>
  <si>
    <t>ﾈﾌﾟﾁｭｰﾝXⅡ</t>
  </si>
  <si>
    <t>テティス４</t>
  </si>
  <si>
    <t>HAURAKI</t>
  </si>
  <si>
    <t>波勝</t>
  </si>
  <si>
    <t>ﾌｪﾆｯｸｽ</t>
  </si>
  <si>
    <t>サーモン４</t>
  </si>
  <si>
    <t>衣笠</t>
  </si>
  <si>
    <t>ｻﾝﾋﾞｰﾑ3</t>
  </si>
  <si>
    <t>はやとり</t>
  </si>
  <si>
    <t>飛車角</t>
  </si>
  <si>
    <t>飛天</t>
  </si>
  <si>
    <t>アイデアル</t>
  </si>
  <si>
    <t>ナジャ5</t>
  </si>
  <si>
    <t>ふるたか</t>
  </si>
  <si>
    <t>アズサ</t>
  </si>
  <si>
    <t>イクソラⅢ</t>
  </si>
  <si>
    <t>さがみ</t>
  </si>
  <si>
    <t>ＵＦＯ</t>
  </si>
  <si>
    <t>☆前日に通過した低気圧の影響で西からのうねりが残り風のないコンディション。午後より風が上がるとの予報。スタート1分前頃より風がなくなり、ポートにてエンドマーク寄りからスタートとなった。ハウラキとケロニアがポートタックで先行。両艇は中途でスターボードタックに切替したが結果としてポートタックを伸ばしたサーモンとUFO、サンビームらが先行した。
森戸沖の定置網に近づいた頃には一段と無風となり、艇のヘディングは同じままポート、スターボードとセールの方向がかわった。左海面に出ていたケロニアがスピンアップするも無風では効果が上がらず再びジェノアに。１～４ノット程度の風を拾いながらKマークへ向かう。
ハウラキ、UFOが先行しそれを追う形となった。K手前より風速が上がり、15ノット。K回航後は折返しの定置網までリーチング。波に合わせてメインを引き込みサーフィングを繰返す。定置網に取りつくとデッドランに。テティスはスピンにて、グランアルマジロはジェノアでジャイブを繰り返し、差を詰めてくる。網を回航するとKマークまでスターボードでの片上り。先行するUFOがKマークの位地を間違えたようでKマーク回航時には先行することができた。復路Kマーク回航後は追い上げるグランアルマジロとUFOの位置争いの為か、逃げ切ることができた。後続艇と僅差であったため、ケロニアとの修正順位が気になっていが良い結果となった。今月はさがみⅣと混成チームで臨んだ
サーモンフォー　飯島洋一</t>
  </si>
  <si>
    <t>2011年度後期</t>
  </si>
  <si>
    <t>風速：0～12ノット
風向：W
天気：晴れ
◇ｺﾐｯﾃｨ：サーモン4</t>
  </si>
  <si>
    <t>2011年12月現在</t>
  </si>
  <si>
    <t>DNF</t>
  </si>
  <si>
    <t>さがみ</t>
  </si>
  <si>
    <t>27</t>
  </si>
  <si>
    <t>25</t>
  </si>
  <si>
    <t>小網代フリートレース年間総合成績</t>
  </si>
  <si>
    <t>（レースコメント）真冬の気温となったが、快晴の好天となり、2011年の最終レースに小網代13艇、ゲスト艇4艇計17艇がエントリーした。スタートは西の風12ノットほどで素晴らしいコンディションであったが、赤白ブイをかわす頃には風が落ち始め、微風に悩まされる展開となった。多くの艇が南西ブイを回航できず、コミッティーの機転でコース短縮していただいたが、結局全艇タイムリミットに間に合わなかった。公示、帆走指示書にも記載しているが、リタイアした艇は必ずその旨をコミッティーに連絡することを徹底していただきたい。2011年を振り返ると、3月の震災の影響で3月4月はレースを自粛、5月はインショアレースに変更したが、他の月は天候に恵まれた一年であった。2011年はDコース、Fコースも順調に消化でき、コースとしては比較的好評であったと思う。2012年も是非多くの艇に参加頂き、楽しいレースとなるよう心がけたい。2012年が皆さまにとって素晴らしい1年になりますように。　レース委員会　尾山記</t>
  </si>
  <si>
    <t>飯島洋一</t>
  </si>
  <si>
    <t>サーモン4</t>
  </si>
  <si>
    <t>飯島英明</t>
  </si>
  <si>
    <t>村田恵子</t>
  </si>
  <si>
    <t>#435　 B　ｺｰｽ</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</si>
</sst>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quot;▲&quot;\ #,##0"/>
    <numFmt numFmtId="178" formatCode="[&lt;=999]000;000\-00"/>
    <numFmt numFmtId="179" formatCode="0_);[Red]\(0\)"/>
    <numFmt numFmtId="180" formatCode="0_ "/>
    <numFmt numFmtId="181" formatCode="0.0_ "/>
    <numFmt numFmtId="182" formatCode="m/d"/>
    <numFmt numFmtId="183" formatCode="##.##"/>
    <numFmt numFmtId="184" formatCode="##"/>
    <numFmt numFmtId="185" formatCode="0.0_);[Red]\(0.0\)"/>
    <numFmt numFmtId="186" formatCode="0.0"/>
    <numFmt numFmtId="187" formatCode="[&lt;=999]000;[&lt;=99999]000\-00;000\-0000"/>
    <numFmt numFmtId="188" formatCode="&quot;Yes&quot;;&quot;Yes&quot;;&quot;No&quot;"/>
    <numFmt numFmtId="189" formatCode="&quot;True&quot;;&quot;True&quot;;&quot;False&quot;"/>
    <numFmt numFmtId="190" formatCode="&quot;On&quot;;&quot;On&quot;;&quot;Off&quot;"/>
    <numFmt numFmtId="191" formatCode="[$€-2]\ #,##0.00_);[Red]\([$€-2]\ #,##0.00\)"/>
  </numFmts>
  <fonts count="58">
    <font>
      <sz val="11"/>
      <name val="ＭＳ Ｐゴシック"/>
      <family val="3"/>
    </font>
    <font>
      <sz val="6"/>
      <name val="ＭＳ Ｐゴシック"/>
      <family val="3"/>
    </font>
    <font>
      <b/>
      <sz val="16"/>
      <name val="ＭＳ Ｐ明朝"/>
      <family val="1"/>
    </font>
    <font>
      <sz val="12"/>
      <name val="ＭＳ Ｐ明朝"/>
      <family val="1"/>
    </font>
    <font>
      <sz val="13"/>
      <name val="ＭＳ Ｐ明朝"/>
      <family val="1"/>
    </font>
    <font>
      <sz val="13"/>
      <name val="ＭＳ 明朝"/>
      <family val="1"/>
    </font>
    <font>
      <sz val="12"/>
      <name val="ＭＳ 明朝"/>
      <family val="1"/>
    </font>
    <font>
      <sz val="11"/>
      <name val="ＭＳ 明朝"/>
      <family val="1"/>
    </font>
    <font>
      <b/>
      <sz val="18"/>
      <name val="ＭＳ 明朝"/>
      <family val="1"/>
    </font>
    <font>
      <b/>
      <sz val="14"/>
      <name val="ＭＳ 明朝"/>
      <family val="1"/>
    </font>
    <font>
      <b/>
      <sz val="16"/>
      <name val="ＭＳ 明朝"/>
      <family val="1"/>
    </font>
    <font>
      <b/>
      <sz val="13"/>
      <name val="ＭＳ 明朝"/>
      <family val="1"/>
    </font>
    <font>
      <u val="single"/>
      <sz val="11"/>
      <color indexed="12"/>
      <name val="ＭＳ Ｐゴシック"/>
      <family val="3"/>
    </font>
    <font>
      <u val="single"/>
      <sz val="11"/>
      <color indexed="36"/>
      <name val="ＭＳ Ｐゴシック"/>
      <family val="3"/>
    </font>
    <font>
      <sz val="10"/>
      <name val="ＭＳ 明朝"/>
      <family val="1"/>
    </font>
    <font>
      <sz val="9"/>
      <name val="ＭＳ 明朝"/>
      <family val="1"/>
    </font>
    <font>
      <sz val="12"/>
      <color indexed="8"/>
      <name val="ＭＳ Ｐゴシック"/>
      <family val="3"/>
    </font>
    <font>
      <sz val="12"/>
      <color indexed="8"/>
      <name val="ＭＳ 明朝"/>
      <family val="1"/>
    </font>
    <font>
      <sz val="11"/>
      <color indexed="8"/>
      <name val="ＭＳ 明朝"/>
      <family val="1"/>
    </font>
    <font>
      <sz val="11"/>
      <name val="ＭＳ Ｐ明朝"/>
      <family val="1"/>
    </font>
    <font>
      <sz val="12"/>
      <color indexed="10"/>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tted"/>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dotted"/>
      <right style="thin"/>
      <top style="thin"/>
      <bottom style="thin"/>
    </border>
    <border>
      <left>
        <color indexed="63"/>
      </left>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double"/>
      <right>
        <color indexed="63"/>
      </right>
      <top>
        <color indexed="63"/>
      </top>
      <bottom>
        <color indexed="63"/>
      </bottom>
    </border>
    <border>
      <left>
        <color indexed="63"/>
      </left>
      <right style="double"/>
      <top>
        <color indexed="63"/>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color indexed="63"/>
      </right>
      <top style="thin">
        <color indexed="8"/>
      </top>
      <bottom style="thin">
        <color indexed="8"/>
      </bottom>
    </border>
    <border>
      <left style="thin"/>
      <right style="thin"/>
      <top style="thin"/>
      <bottom style="thin">
        <color indexed="8"/>
      </bottom>
    </border>
    <border>
      <left style="thin"/>
      <right style="thin"/>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right style="thin"/>
      <top style="hair"/>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thin"/>
      <top style="thin"/>
      <bottom style="thin"/>
    </border>
    <border>
      <left style="hair"/>
      <right style="thin"/>
      <top>
        <color indexed="63"/>
      </top>
      <bottom style="hair"/>
    </border>
    <border>
      <left style="thin"/>
      <right>
        <color indexed="63"/>
      </right>
      <top style="thin"/>
      <bottom style="hair"/>
    </border>
    <border>
      <left style="hair"/>
      <right style="thin"/>
      <top style="thin"/>
      <bottom style="hair"/>
    </border>
    <border>
      <left style="thin"/>
      <right>
        <color indexed="63"/>
      </right>
      <top style="hair"/>
      <bottom style="hair"/>
    </border>
    <border>
      <left style="hair"/>
      <right style="thin"/>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color indexed="63"/>
      </bottom>
    </border>
    <border>
      <left style="hair"/>
      <right style="thin"/>
      <top style="hair"/>
      <bottom>
        <color indexed="63"/>
      </bottom>
    </border>
    <border>
      <left>
        <color indexed="63"/>
      </left>
      <right style="hair"/>
      <top style="hair"/>
      <bottom>
        <color indexed="63"/>
      </bottom>
    </border>
    <border>
      <left style="thin"/>
      <right>
        <color indexed="63"/>
      </right>
      <top style="hair"/>
      <bottom style="thin"/>
    </border>
    <border>
      <left style="hair"/>
      <right style="thin"/>
      <top style="hair"/>
      <bottom style="thin"/>
    </border>
    <border>
      <left>
        <color indexed="63"/>
      </left>
      <right style="hair"/>
      <top style="hair"/>
      <bottom style="thin"/>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3" fillId="0" borderId="0" applyNumberFormat="0" applyFill="0" applyBorder="0" applyAlignment="0" applyProtection="0"/>
    <xf numFmtId="0" fontId="57" fillId="32" borderId="0" applyNumberFormat="0" applyBorder="0" applyAlignment="0" applyProtection="0"/>
  </cellStyleXfs>
  <cellXfs count="357">
    <xf numFmtId="0" fontId="0" fillId="0" borderId="0" xfId="0" applyAlignment="1">
      <alignment/>
    </xf>
    <xf numFmtId="0" fontId="3" fillId="0" borderId="0" xfId="0" applyFont="1" applyAlignment="1">
      <alignment/>
    </xf>
    <xf numFmtId="0" fontId="5" fillId="0" borderId="0" xfId="0" applyFont="1" applyAlignment="1">
      <alignment/>
    </xf>
    <xf numFmtId="55" fontId="5" fillId="0" borderId="0" xfId="0" applyNumberFormat="1" applyFont="1" applyAlignment="1">
      <alignment/>
    </xf>
    <xf numFmtId="0" fontId="6" fillId="0" borderId="0" xfId="0" applyFont="1" applyAlignment="1">
      <alignment/>
    </xf>
    <xf numFmtId="0" fontId="7" fillId="0" borderId="0" xfId="0" applyFont="1" applyAlignment="1">
      <alignment/>
    </xf>
    <xf numFmtId="182" fontId="5" fillId="0" borderId="10" xfId="0" applyNumberFormat="1" applyFont="1" applyBorder="1" applyAlignment="1">
      <alignment horizontal="center"/>
    </xf>
    <xf numFmtId="0" fontId="5" fillId="0" borderId="11" xfId="0" applyFont="1" applyBorder="1" applyAlignment="1">
      <alignment horizontal="left"/>
    </xf>
    <xf numFmtId="0" fontId="5" fillId="1" borderId="12" xfId="0" applyFont="1" applyFill="1" applyBorder="1" applyAlignment="1">
      <alignment horizontal="center"/>
    </xf>
    <xf numFmtId="0" fontId="6" fillId="1" borderId="12" xfId="0" applyFont="1" applyFill="1" applyBorder="1" applyAlignment="1">
      <alignment horizontal="center"/>
    </xf>
    <xf numFmtId="0" fontId="5" fillId="0" borderId="13" xfId="0" applyFont="1" applyBorder="1" applyAlignment="1">
      <alignment horizontal="right"/>
    </xf>
    <xf numFmtId="0" fontId="5" fillId="0" borderId="14" xfId="0" applyFont="1" applyBorder="1" applyAlignment="1">
      <alignment horizontal="right"/>
    </xf>
    <xf numFmtId="0" fontId="6" fillId="0" borderId="15" xfId="0" applyFont="1" applyBorder="1" applyAlignment="1">
      <alignment horizontal="center"/>
    </xf>
    <xf numFmtId="0" fontId="7" fillId="0" borderId="16" xfId="0" applyFont="1" applyBorder="1" applyAlignment="1">
      <alignment/>
    </xf>
    <xf numFmtId="0" fontId="7" fillId="0" borderId="16" xfId="0" applyFont="1" applyBorder="1" applyAlignment="1">
      <alignment horizontal="center"/>
    </xf>
    <xf numFmtId="0" fontId="7" fillId="0" borderId="16" xfId="0" applyFont="1" applyBorder="1" applyAlignment="1">
      <alignment horizontal="right"/>
    </xf>
    <xf numFmtId="0" fontId="7" fillId="0" borderId="0" xfId="0" applyFont="1" applyAlignment="1">
      <alignment horizontal="center"/>
    </xf>
    <xf numFmtId="0" fontId="10" fillId="0" borderId="0" xfId="0" applyFont="1" applyAlignment="1">
      <alignment/>
    </xf>
    <xf numFmtId="0" fontId="7" fillId="0" borderId="15" xfId="0" applyFont="1" applyBorder="1" applyAlignment="1">
      <alignment horizontal="center" vertical="center"/>
    </xf>
    <xf numFmtId="0" fontId="7" fillId="0" borderId="15" xfId="0" applyFont="1" applyBorder="1" applyAlignment="1">
      <alignment horizontal="center" vertical="center" textRotation="255"/>
    </xf>
    <xf numFmtId="20" fontId="5" fillId="0" borderId="17" xfId="0" applyNumberFormat="1" applyFont="1" applyBorder="1" applyAlignment="1">
      <alignment horizontal="left" indent="1"/>
    </xf>
    <xf numFmtId="0" fontId="5" fillId="0" borderId="18" xfId="0" applyFont="1" applyBorder="1" applyAlignment="1">
      <alignment/>
    </xf>
    <xf numFmtId="0" fontId="7" fillId="0" borderId="12" xfId="0" applyFont="1" applyBorder="1" applyAlignment="1">
      <alignment horizontal="center" vertical="center" wrapText="1"/>
    </xf>
    <xf numFmtId="0" fontId="7" fillId="0" borderId="19" xfId="0" applyFont="1" applyBorder="1" applyAlignment="1">
      <alignment/>
    </xf>
    <xf numFmtId="0" fontId="7" fillId="0" borderId="20" xfId="0" applyFont="1" applyBorder="1" applyAlignment="1">
      <alignment/>
    </xf>
    <xf numFmtId="0" fontId="7" fillId="0" borderId="21" xfId="0" applyFont="1" applyBorder="1" applyAlignment="1">
      <alignment/>
    </xf>
    <xf numFmtId="0" fontId="7" fillId="0" borderId="0" xfId="0" applyFont="1" applyBorder="1" applyAlignment="1">
      <alignment/>
    </xf>
    <xf numFmtId="0" fontId="7" fillId="0" borderId="22" xfId="0" applyFont="1" applyBorder="1" applyAlignment="1">
      <alignment/>
    </xf>
    <xf numFmtId="0" fontId="7" fillId="0" borderId="23" xfId="0" applyFont="1" applyBorder="1" applyAlignment="1">
      <alignment/>
    </xf>
    <xf numFmtId="0" fontId="7" fillId="0" borderId="24" xfId="0" applyFont="1" applyBorder="1" applyAlignment="1">
      <alignment/>
    </xf>
    <xf numFmtId="0" fontId="5" fillId="0" borderId="25" xfId="0" applyFont="1" applyBorder="1" applyAlignment="1">
      <alignment horizontal="left"/>
    </xf>
    <xf numFmtId="0" fontId="6" fillId="0" borderId="15" xfId="0" applyFont="1" applyBorder="1" applyAlignment="1">
      <alignment horizontal="center" vertical="center" wrapText="1"/>
    </xf>
    <xf numFmtId="0" fontId="7" fillId="0" borderId="0" xfId="0" applyFont="1" applyBorder="1" applyAlignment="1">
      <alignment horizontal="right"/>
    </xf>
    <xf numFmtId="0" fontId="5" fillId="0" borderId="12" xfId="0" applyFont="1" applyBorder="1" applyAlignment="1">
      <alignment horizontal="center" shrinkToFit="1"/>
    </xf>
    <xf numFmtId="180" fontId="6" fillId="0" borderId="26" xfId="0" applyNumberFormat="1" applyFont="1" applyBorder="1" applyAlignment="1">
      <alignment/>
    </xf>
    <xf numFmtId="181" fontId="6" fillId="0" borderId="26" xfId="0" applyNumberFormat="1" applyFont="1" applyBorder="1" applyAlignment="1" quotePrefix="1">
      <alignment/>
    </xf>
    <xf numFmtId="181" fontId="6" fillId="0" borderId="26" xfId="0" applyNumberFormat="1" applyFont="1" applyBorder="1" applyAlignment="1">
      <alignment/>
    </xf>
    <xf numFmtId="0" fontId="7" fillId="0" borderId="26" xfId="0" applyFont="1" applyBorder="1" applyAlignment="1">
      <alignment horizontal="center"/>
    </xf>
    <xf numFmtId="180" fontId="7" fillId="0" borderId="27" xfId="0" applyNumberFormat="1" applyFont="1" applyBorder="1" applyAlignment="1">
      <alignment horizontal="center"/>
    </xf>
    <xf numFmtId="180" fontId="6" fillId="0" borderId="27" xfId="0" applyNumberFormat="1" applyFont="1" applyBorder="1" applyAlignment="1">
      <alignment/>
    </xf>
    <xf numFmtId="181" fontId="6" fillId="0" borderId="27" xfId="0" applyNumberFormat="1" applyFont="1" applyBorder="1" applyAlignment="1" quotePrefix="1">
      <alignment/>
    </xf>
    <xf numFmtId="181" fontId="6" fillId="0" borderId="27" xfId="0" applyNumberFormat="1" applyFont="1" applyBorder="1" applyAlignment="1" quotePrefix="1">
      <alignment horizontal="right"/>
    </xf>
    <xf numFmtId="181" fontId="6" fillId="0" borderId="27" xfId="0" applyNumberFormat="1" applyFont="1" applyBorder="1" applyAlignment="1">
      <alignment/>
    </xf>
    <xf numFmtId="181" fontId="6" fillId="0" borderId="27" xfId="0" applyNumberFormat="1" applyFont="1" applyBorder="1" applyAlignment="1">
      <alignment/>
    </xf>
    <xf numFmtId="0" fontId="7" fillId="0" borderId="27" xfId="0" applyFont="1" applyBorder="1" applyAlignment="1">
      <alignment horizontal="center"/>
    </xf>
    <xf numFmtId="180" fontId="6" fillId="0" borderId="28" xfId="0" applyNumberFormat="1" applyFont="1" applyBorder="1" applyAlignment="1">
      <alignment/>
    </xf>
    <xf numFmtId="181" fontId="6" fillId="0" borderId="28" xfId="0" applyNumberFormat="1" applyFont="1" applyBorder="1" applyAlignment="1" quotePrefix="1">
      <alignment horizontal="right"/>
    </xf>
    <xf numFmtId="181" fontId="6" fillId="0" borderId="28" xfId="0" applyNumberFormat="1" applyFont="1" applyBorder="1" applyAlignment="1" quotePrefix="1">
      <alignment/>
    </xf>
    <xf numFmtId="181" fontId="6" fillId="0" borderId="28" xfId="0" applyNumberFormat="1" applyFont="1" applyBorder="1" applyAlignment="1">
      <alignment/>
    </xf>
    <xf numFmtId="0" fontId="7" fillId="0" borderId="28" xfId="0" applyFont="1" applyBorder="1" applyAlignment="1">
      <alignment horizontal="center"/>
    </xf>
    <xf numFmtId="181" fontId="6" fillId="0" borderId="26" xfId="0" applyNumberFormat="1" applyFont="1" applyBorder="1" applyAlignment="1" quotePrefix="1">
      <alignment horizontal="center"/>
    </xf>
    <xf numFmtId="181" fontId="6" fillId="0" borderId="27" xfId="0" applyNumberFormat="1" applyFont="1" applyBorder="1" applyAlignment="1" quotePrefix="1">
      <alignment horizontal="center"/>
    </xf>
    <xf numFmtId="181" fontId="6" fillId="0" borderId="28" xfId="0" applyNumberFormat="1" applyFont="1" applyBorder="1" applyAlignment="1" quotePrefix="1">
      <alignment horizontal="center"/>
    </xf>
    <xf numFmtId="180" fontId="7" fillId="0" borderId="27" xfId="0" applyNumberFormat="1" applyFont="1" applyBorder="1" applyAlignment="1" quotePrefix="1">
      <alignment horizontal="center"/>
    </xf>
    <xf numFmtId="181" fontId="6" fillId="0" borderId="27" xfId="0" applyNumberFormat="1" applyFont="1" applyBorder="1" applyAlignment="1">
      <alignment horizontal="center"/>
    </xf>
    <xf numFmtId="180" fontId="6" fillId="0" borderId="29" xfId="0" applyNumberFormat="1" applyFont="1" applyBorder="1" applyAlignment="1">
      <alignment/>
    </xf>
    <xf numFmtId="181" fontId="6" fillId="0" borderId="29" xfId="0" applyNumberFormat="1" applyFont="1" applyBorder="1" applyAlignment="1">
      <alignment/>
    </xf>
    <xf numFmtId="0" fontId="7" fillId="0" borderId="29" xfId="0" applyFont="1" applyBorder="1" applyAlignment="1">
      <alignment horizontal="center"/>
    </xf>
    <xf numFmtId="180" fontId="7" fillId="0" borderId="28" xfId="0" applyNumberFormat="1" applyFont="1" applyBorder="1" applyAlignment="1" quotePrefix="1">
      <alignment horizontal="center"/>
    </xf>
    <xf numFmtId="180" fontId="7" fillId="0" borderId="27" xfId="0" applyNumberFormat="1" applyFont="1" applyBorder="1" applyAlignment="1">
      <alignment/>
    </xf>
    <xf numFmtId="181" fontId="7" fillId="0" borderId="27" xfId="0" applyNumberFormat="1" applyFont="1" applyBorder="1" applyAlignment="1">
      <alignment/>
    </xf>
    <xf numFmtId="0" fontId="7" fillId="0" borderId="0" xfId="0" applyFont="1" applyAlignment="1">
      <alignment/>
    </xf>
    <xf numFmtId="0" fontId="7" fillId="0" borderId="20" xfId="0" applyFont="1" applyBorder="1" applyAlignment="1">
      <alignment/>
    </xf>
    <xf numFmtId="0" fontId="7" fillId="0" borderId="0" xfId="0" applyFont="1" applyBorder="1" applyAlignment="1">
      <alignment/>
    </xf>
    <xf numFmtId="0" fontId="7" fillId="0" borderId="23" xfId="0" applyFont="1" applyBorder="1" applyAlignment="1">
      <alignment/>
    </xf>
    <xf numFmtId="180" fontId="6" fillId="0" borderId="29" xfId="0" applyNumberFormat="1" applyFont="1" applyBorder="1" applyAlignment="1">
      <alignment/>
    </xf>
    <xf numFmtId="0" fontId="7" fillId="0" borderId="12" xfId="0" applyFont="1" applyBorder="1" applyAlignment="1">
      <alignment horizontal="center" vertical="center" shrinkToFit="1"/>
    </xf>
    <xf numFmtId="0" fontId="6" fillId="0" borderId="27" xfId="0" applyFont="1" applyBorder="1" applyAlignment="1">
      <alignment horizontal="left" shrinkToFit="1"/>
    </xf>
    <xf numFmtId="0" fontId="6" fillId="0" borderId="28" xfId="0" applyFont="1" applyBorder="1" applyAlignment="1">
      <alignment horizontal="left" shrinkToFit="1"/>
    </xf>
    <xf numFmtId="0" fontId="6" fillId="0" borderId="29" xfId="0" applyFont="1" applyBorder="1" applyAlignment="1">
      <alignment horizontal="left" shrinkToFit="1"/>
    </xf>
    <xf numFmtId="0" fontId="7" fillId="0" borderId="30" xfId="0" applyFont="1" applyBorder="1" applyAlignment="1">
      <alignment shrinkToFit="1"/>
    </xf>
    <xf numFmtId="0" fontId="7" fillId="0" borderId="30" xfId="0" applyFont="1" applyBorder="1" applyAlignment="1">
      <alignment horizontal="right" shrinkToFit="1"/>
    </xf>
    <xf numFmtId="180" fontId="6" fillId="0" borderId="26" xfId="0" applyNumberFormat="1" applyFont="1" applyBorder="1" applyAlignment="1">
      <alignment horizontal="center"/>
    </xf>
    <xf numFmtId="0" fontId="6" fillId="0" borderId="26" xfId="0" applyFont="1" applyBorder="1" applyAlignment="1">
      <alignment horizontal="left" indent="1"/>
    </xf>
    <xf numFmtId="176" fontId="6" fillId="0" borderId="26" xfId="0" applyNumberFormat="1" applyFont="1" applyBorder="1" applyAlignment="1">
      <alignment/>
    </xf>
    <xf numFmtId="179" fontId="6" fillId="0" borderId="26" xfId="0" applyNumberFormat="1" applyFont="1" applyBorder="1" applyAlignment="1">
      <alignment/>
    </xf>
    <xf numFmtId="0" fontId="6" fillId="0" borderId="26" xfId="0" applyFont="1" applyBorder="1" applyAlignment="1">
      <alignment horizontal="center"/>
    </xf>
    <xf numFmtId="180" fontId="6" fillId="0" borderId="27" xfId="0" applyNumberFormat="1" applyFont="1" applyBorder="1" applyAlignment="1">
      <alignment horizontal="center"/>
    </xf>
    <xf numFmtId="0" fontId="6" fillId="0" borderId="27" xfId="0" applyFont="1" applyBorder="1" applyAlignment="1">
      <alignment horizontal="left" indent="1"/>
    </xf>
    <xf numFmtId="176" fontId="6" fillId="0" borderId="27" xfId="0" applyNumberFormat="1" applyFont="1" applyBorder="1" applyAlignment="1">
      <alignment/>
    </xf>
    <xf numFmtId="179" fontId="6" fillId="0" borderId="27" xfId="0" applyNumberFormat="1" applyFont="1" applyBorder="1" applyAlignment="1">
      <alignment/>
    </xf>
    <xf numFmtId="0" fontId="6" fillId="0" borderId="27" xfId="0" applyFont="1" applyBorder="1" applyAlignment="1">
      <alignment horizontal="center"/>
    </xf>
    <xf numFmtId="180" fontId="6" fillId="0" borderId="28" xfId="0" applyNumberFormat="1" applyFont="1" applyBorder="1" applyAlignment="1">
      <alignment horizontal="center"/>
    </xf>
    <xf numFmtId="0" fontId="6" fillId="0" borderId="28" xfId="0" applyFont="1" applyBorder="1" applyAlignment="1">
      <alignment horizontal="left" indent="1"/>
    </xf>
    <xf numFmtId="176" fontId="6" fillId="0" borderId="28" xfId="0" applyNumberFormat="1" applyFont="1" applyBorder="1" applyAlignment="1">
      <alignment/>
    </xf>
    <xf numFmtId="179" fontId="6" fillId="0" borderId="28" xfId="0" applyNumberFormat="1" applyFont="1" applyBorder="1" applyAlignment="1">
      <alignment/>
    </xf>
    <xf numFmtId="0" fontId="6" fillId="0" borderId="28" xfId="0" applyFont="1" applyBorder="1" applyAlignment="1">
      <alignment horizontal="center"/>
    </xf>
    <xf numFmtId="180" fontId="6" fillId="0" borderId="29" xfId="0" applyNumberFormat="1" applyFont="1" applyBorder="1" applyAlignment="1">
      <alignment horizontal="center"/>
    </xf>
    <xf numFmtId="0" fontId="6" fillId="0" borderId="29" xfId="0" applyFont="1" applyBorder="1" applyAlignment="1">
      <alignment horizontal="left" indent="1"/>
    </xf>
    <xf numFmtId="176" fontId="6" fillId="0" borderId="29" xfId="0" applyNumberFormat="1" applyFont="1" applyBorder="1" applyAlignment="1">
      <alignment/>
    </xf>
    <xf numFmtId="179" fontId="6" fillId="0" borderId="29" xfId="0" applyNumberFormat="1" applyFont="1" applyBorder="1" applyAlignment="1">
      <alignment/>
    </xf>
    <xf numFmtId="0" fontId="6" fillId="0" borderId="29" xfId="0" applyFont="1" applyBorder="1" applyAlignment="1">
      <alignment horizontal="center"/>
    </xf>
    <xf numFmtId="180" fontId="3" fillId="0" borderId="0" xfId="0" applyNumberFormat="1" applyFont="1" applyAlignment="1">
      <alignment/>
    </xf>
    <xf numFmtId="0" fontId="4" fillId="0" borderId="12" xfId="0" applyFont="1" applyBorder="1" applyAlignment="1">
      <alignment horizontal="center"/>
    </xf>
    <xf numFmtId="180" fontId="4" fillId="0" borderId="12" xfId="0" applyNumberFormat="1" applyFont="1" applyBorder="1" applyAlignment="1">
      <alignment horizontal="center"/>
    </xf>
    <xf numFmtId="0" fontId="7" fillId="0" borderId="31" xfId="0" applyFont="1" applyBorder="1" applyAlignment="1">
      <alignment horizontal="right"/>
    </xf>
    <xf numFmtId="181" fontId="6" fillId="0" borderId="26" xfId="0" applyNumberFormat="1" applyFont="1" applyBorder="1" applyAlignment="1" quotePrefix="1">
      <alignment horizontal="right"/>
    </xf>
    <xf numFmtId="181" fontId="6" fillId="0" borderId="27" xfId="0" applyNumberFormat="1" applyFont="1" applyBorder="1" applyAlignment="1">
      <alignment horizontal="right"/>
    </xf>
    <xf numFmtId="0" fontId="6" fillId="0" borderId="26" xfId="0" applyFont="1" applyBorder="1" applyAlignment="1">
      <alignment horizontal="left" shrinkToFit="1"/>
    </xf>
    <xf numFmtId="180" fontId="6" fillId="0" borderId="27" xfId="0" applyNumberFormat="1" applyFont="1" applyBorder="1" applyAlignment="1">
      <alignment/>
    </xf>
    <xf numFmtId="181" fontId="6" fillId="0" borderId="26" xfId="0" applyNumberFormat="1" applyFont="1" applyBorder="1" applyAlignment="1">
      <alignment horizontal="center"/>
    </xf>
    <xf numFmtId="181" fontId="6" fillId="0" borderId="28" xfId="0" applyNumberFormat="1" applyFont="1" applyBorder="1" applyAlignment="1">
      <alignment/>
    </xf>
    <xf numFmtId="181" fontId="6" fillId="0" borderId="28" xfId="0" applyNumberFormat="1" applyFont="1" applyBorder="1" applyAlignment="1">
      <alignment horizontal="center"/>
    </xf>
    <xf numFmtId="180" fontId="7" fillId="0" borderId="28" xfId="0" applyNumberFormat="1" applyFont="1" applyBorder="1" applyAlignment="1">
      <alignment/>
    </xf>
    <xf numFmtId="181" fontId="7" fillId="0" borderId="28" xfId="0" applyNumberFormat="1" applyFont="1" applyBorder="1" applyAlignment="1">
      <alignment/>
    </xf>
    <xf numFmtId="180" fontId="7" fillId="0" borderId="26" xfId="0" applyNumberFormat="1" applyFont="1" applyBorder="1" applyAlignment="1">
      <alignment/>
    </xf>
    <xf numFmtId="181" fontId="6" fillId="0" borderId="26" xfId="0" applyNumberFormat="1" applyFont="1" applyBorder="1" applyAlignment="1">
      <alignment/>
    </xf>
    <xf numFmtId="181" fontId="6" fillId="0" borderId="28" xfId="0" applyNumberFormat="1" applyFont="1" applyBorder="1" applyAlignment="1">
      <alignment shrinkToFit="1"/>
    </xf>
    <xf numFmtId="180" fontId="7" fillId="0" borderId="26" xfId="0" applyNumberFormat="1" applyFont="1" applyBorder="1" applyAlignment="1" quotePrefix="1">
      <alignment horizontal="center"/>
    </xf>
    <xf numFmtId="181" fontId="7" fillId="0" borderId="26" xfId="0" applyNumberFormat="1" applyFont="1" applyBorder="1" applyAlignment="1">
      <alignment/>
    </xf>
    <xf numFmtId="180" fontId="7" fillId="0" borderId="29" xfId="0" applyNumberFormat="1" applyFont="1" applyBorder="1" applyAlignment="1" quotePrefix="1">
      <alignment horizontal="center"/>
    </xf>
    <xf numFmtId="181" fontId="6" fillId="0" borderId="29" xfId="0" applyNumberFormat="1" applyFont="1" applyBorder="1" applyAlignment="1" quotePrefix="1">
      <alignment horizontal="right"/>
    </xf>
    <xf numFmtId="181" fontId="6" fillId="0" borderId="29" xfId="0" applyNumberFormat="1" applyFont="1" applyBorder="1" applyAlignment="1" quotePrefix="1">
      <alignment horizontal="center"/>
    </xf>
    <xf numFmtId="181" fontId="6" fillId="0" borderId="29" xfId="0" applyNumberFormat="1" applyFont="1" applyBorder="1" applyAlignment="1" quotePrefix="1">
      <alignment/>
    </xf>
    <xf numFmtId="181" fontId="6" fillId="0" borderId="29" xfId="0" applyNumberFormat="1" applyFont="1" applyBorder="1" applyAlignment="1">
      <alignment horizontal="center"/>
    </xf>
    <xf numFmtId="21" fontId="6" fillId="0" borderId="26" xfId="0" applyNumberFormat="1" applyFont="1" applyFill="1" applyBorder="1" applyAlignment="1">
      <alignment horizontal="center"/>
    </xf>
    <xf numFmtId="21" fontId="6" fillId="0" borderId="27" xfId="0" applyNumberFormat="1" applyFont="1" applyFill="1" applyBorder="1" applyAlignment="1">
      <alignment horizontal="center"/>
    </xf>
    <xf numFmtId="21" fontId="6" fillId="0" borderId="28" xfId="0" applyNumberFormat="1" applyFont="1" applyFill="1" applyBorder="1" applyAlignment="1">
      <alignment horizontal="center"/>
    </xf>
    <xf numFmtId="21" fontId="6" fillId="0" borderId="29" xfId="0" applyNumberFormat="1" applyFont="1" applyFill="1" applyBorder="1" applyAlignment="1">
      <alignment horizontal="center"/>
    </xf>
    <xf numFmtId="181" fontId="6" fillId="0" borderId="26" xfId="0" applyNumberFormat="1" applyFont="1" applyBorder="1" applyAlignment="1">
      <alignment horizontal="right"/>
    </xf>
    <xf numFmtId="0" fontId="5" fillId="0" borderId="13" xfId="0" applyFont="1" applyBorder="1" applyAlignment="1">
      <alignment horizontal="center"/>
    </xf>
    <xf numFmtId="180" fontId="0" fillId="33" borderId="32" xfId="0" applyNumberFormat="1" applyFill="1" applyBorder="1" applyAlignment="1">
      <alignment/>
    </xf>
    <xf numFmtId="180" fontId="0" fillId="33" borderId="33" xfId="0" applyNumberFormat="1" applyFill="1" applyBorder="1" applyAlignment="1">
      <alignment/>
    </xf>
    <xf numFmtId="180" fontId="0" fillId="33" borderId="34" xfId="0" applyNumberFormat="1" applyFill="1" applyBorder="1" applyAlignment="1">
      <alignment/>
    </xf>
    <xf numFmtId="180" fontId="0" fillId="33" borderId="35" xfId="0" applyNumberFormat="1" applyFill="1" applyBorder="1" applyAlignment="1">
      <alignment/>
    </xf>
    <xf numFmtId="180" fontId="0" fillId="33" borderId="36" xfId="0" applyNumberFormat="1" applyFill="1" applyBorder="1" applyAlignment="1">
      <alignment/>
    </xf>
    <xf numFmtId="180" fontId="0" fillId="33" borderId="37" xfId="0" applyNumberFormat="1" applyFill="1" applyBorder="1" applyAlignment="1">
      <alignment/>
    </xf>
    <xf numFmtId="180" fontId="0" fillId="0" borderId="35" xfId="0" applyNumberFormat="1" applyFill="1" applyBorder="1" applyAlignment="1">
      <alignment/>
    </xf>
    <xf numFmtId="180" fontId="0" fillId="0" borderId="36" xfId="0" applyNumberFormat="1" applyFill="1" applyBorder="1" applyAlignment="1">
      <alignment/>
    </xf>
    <xf numFmtId="180" fontId="0" fillId="0" borderId="37" xfId="0" applyNumberFormat="1" applyFill="1" applyBorder="1" applyAlignment="1">
      <alignment/>
    </xf>
    <xf numFmtId="180" fontId="0" fillId="33" borderId="38" xfId="0" applyNumberFormat="1" applyFill="1" applyBorder="1" applyAlignment="1">
      <alignment/>
    </xf>
    <xf numFmtId="180" fontId="0" fillId="33" borderId="39" xfId="0" applyNumberFormat="1" applyFill="1" applyBorder="1" applyAlignment="1">
      <alignment/>
    </xf>
    <xf numFmtId="180" fontId="0" fillId="33" borderId="40" xfId="0" applyNumberFormat="1" applyFill="1" applyBorder="1" applyAlignment="1">
      <alignment/>
    </xf>
    <xf numFmtId="180" fontId="0" fillId="34" borderId="35" xfId="0" applyNumberFormat="1" applyFill="1" applyBorder="1" applyAlignment="1">
      <alignment/>
    </xf>
    <xf numFmtId="180" fontId="0" fillId="34" borderId="36" xfId="0" applyNumberFormat="1" applyFill="1" applyBorder="1" applyAlignment="1">
      <alignment/>
    </xf>
    <xf numFmtId="180" fontId="0" fillId="34" borderId="37" xfId="0" applyNumberFormat="1" applyFill="1" applyBorder="1" applyAlignment="1">
      <alignment/>
    </xf>
    <xf numFmtId="180" fontId="0" fillId="35" borderId="35" xfId="0" applyNumberFormat="1" applyFill="1" applyBorder="1" applyAlignment="1">
      <alignment/>
    </xf>
    <xf numFmtId="180" fontId="0" fillId="35" borderId="36" xfId="0" applyNumberFormat="1" applyFill="1" applyBorder="1" applyAlignment="1">
      <alignment/>
    </xf>
    <xf numFmtId="180" fontId="0" fillId="35" borderId="37" xfId="0" applyNumberFormat="1" applyFill="1" applyBorder="1" applyAlignment="1">
      <alignment/>
    </xf>
    <xf numFmtId="176" fontId="0" fillId="33" borderId="41" xfId="0" applyNumberFormat="1" applyFill="1" applyBorder="1" applyAlignment="1" applyProtection="1">
      <alignment/>
      <protection/>
    </xf>
    <xf numFmtId="176" fontId="0" fillId="0" borderId="41" xfId="0" applyNumberFormat="1" applyFill="1" applyBorder="1" applyAlignment="1" applyProtection="1">
      <alignment/>
      <protection/>
    </xf>
    <xf numFmtId="176" fontId="0" fillId="33" borderId="41" xfId="0" applyNumberFormat="1" applyFont="1" applyFill="1" applyBorder="1" applyAlignment="1" applyProtection="1">
      <alignment/>
      <protection/>
    </xf>
    <xf numFmtId="176" fontId="0" fillId="34" borderId="41" xfId="0" applyNumberFormat="1" applyFill="1" applyBorder="1" applyAlignment="1" applyProtection="1">
      <alignment/>
      <protection/>
    </xf>
    <xf numFmtId="176" fontId="0" fillId="35" borderId="41" xfId="0" applyNumberFormat="1" applyFill="1" applyBorder="1" applyAlignment="1" applyProtection="1">
      <alignment/>
      <protection/>
    </xf>
    <xf numFmtId="0" fontId="0" fillId="33" borderId="42" xfId="0" applyFill="1" applyBorder="1" applyAlignment="1">
      <alignment/>
    </xf>
    <xf numFmtId="0" fontId="16" fillId="33" borderId="42" xfId="0" applyFont="1" applyFill="1" applyBorder="1" applyAlignment="1" applyProtection="1">
      <alignment horizontal="left" indent="1"/>
      <protection/>
    </xf>
    <xf numFmtId="0" fontId="16" fillId="33" borderId="43" xfId="0" applyFont="1" applyFill="1" applyBorder="1" applyAlignment="1" applyProtection="1">
      <alignment/>
      <protection/>
    </xf>
    <xf numFmtId="0" fontId="0" fillId="33" borderId="43" xfId="0" applyFont="1" applyFill="1" applyBorder="1" applyAlignment="1" applyProtection="1">
      <alignment horizontal="left" indent="1"/>
      <protection/>
    </xf>
    <xf numFmtId="0" fontId="16" fillId="0" borderId="43" xfId="0" applyFont="1" applyFill="1" applyBorder="1" applyAlignment="1" applyProtection="1">
      <alignment/>
      <protection/>
    </xf>
    <xf numFmtId="0" fontId="0" fillId="0" borderId="43" xfId="0" applyFont="1" applyFill="1" applyBorder="1" applyAlignment="1" applyProtection="1">
      <alignment horizontal="left" indent="1"/>
      <protection/>
    </xf>
    <xf numFmtId="0" fontId="0" fillId="33" borderId="43" xfId="0" applyFill="1" applyBorder="1" applyAlignment="1">
      <alignment/>
    </xf>
    <xf numFmtId="0" fontId="17" fillId="33" borderId="43" xfId="0" applyFont="1" applyFill="1" applyBorder="1" applyAlignment="1" applyProtection="1">
      <alignment horizontal="left" indent="1"/>
      <protection/>
    </xf>
    <xf numFmtId="0" fontId="16" fillId="34" borderId="43" xfId="0" applyFont="1" applyFill="1" applyBorder="1" applyAlignment="1" applyProtection="1">
      <alignment/>
      <protection/>
    </xf>
    <xf numFmtId="0" fontId="0" fillId="34" borderId="43" xfId="0" applyFont="1" applyFill="1" applyBorder="1" applyAlignment="1" applyProtection="1">
      <alignment horizontal="left" indent="1"/>
      <protection/>
    </xf>
    <xf numFmtId="0" fontId="16" fillId="33" borderId="43" xfId="0" applyFont="1" applyFill="1" applyBorder="1" applyAlignment="1" applyProtection="1">
      <alignment horizontal="left" indent="1"/>
      <protection/>
    </xf>
    <xf numFmtId="0" fontId="16" fillId="35" borderId="43" xfId="0" applyFont="1" applyFill="1" applyBorder="1" applyAlignment="1" applyProtection="1">
      <alignment/>
      <protection/>
    </xf>
    <xf numFmtId="0" fontId="0" fillId="35" borderId="43" xfId="0" applyFont="1" applyFill="1" applyBorder="1" applyAlignment="1" applyProtection="1">
      <alignment horizontal="left" indent="1"/>
      <protection/>
    </xf>
    <xf numFmtId="0" fontId="0" fillId="0" borderId="43" xfId="0" applyFill="1" applyBorder="1" applyAlignment="1">
      <alignment/>
    </xf>
    <xf numFmtId="0" fontId="17" fillId="0" borderId="43" xfId="0" applyFont="1" applyFill="1" applyBorder="1" applyAlignment="1" applyProtection="1">
      <alignment horizontal="left" indent="1"/>
      <protection/>
    </xf>
    <xf numFmtId="0" fontId="3" fillId="0" borderId="12" xfId="0" applyFont="1" applyBorder="1" applyAlignment="1">
      <alignment horizontal="center"/>
    </xf>
    <xf numFmtId="0" fontId="17" fillId="35" borderId="43" xfId="0" applyFont="1" applyFill="1" applyBorder="1" applyAlignment="1" applyProtection="1">
      <alignment/>
      <protection/>
    </xf>
    <xf numFmtId="180" fontId="0" fillId="35" borderId="44" xfId="0" applyNumberFormat="1" applyFill="1" applyBorder="1" applyAlignment="1">
      <alignment/>
    </xf>
    <xf numFmtId="180" fontId="0" fillId="35" borderId="45" xfId="0" applyNumberFormat="1" applyFill="1" applyBorder="1" applyAlignment="1">
      <alignment/>
    </xf>
    <xf numFmtId="180" fontId="0" fillId="35" borderId="46" xfId="0" applyNumberFormat="1" applyFill="1" applyBorder="1" applyAlignment="1">
      <alignment/>
    </xf>
    <xf numFmtId="181" fontId="6" fillId="0" borderId="28" xfId="0" applyNumberFormat="1" applyFont="1" applyBorder="1" applyAlignment="1">
      <alignment horizontal="right"/>
    </xf>
    <xf numFmtId="180" fontId="6" fillId="0" borderId="47" xfId="0" applyNumberFormat="1" applyFont="1" applyBorder="1" applyAlignment="1">
      <alignment/>
    </xf>
    <xf numFmtId="0" fontId="6" fillId="0" borderId="47" xfId="0" applyFont="1" applyBorder="1" applyAlignment="1">
      <alignment horizontal="left" indent="1"/>
    </xf>
    <xf numFmtId="176" fontId="6" fillId="0" borderId="47" xfId="0" applyNumberFormat="1" applyFont="1" applyBorder="1" applyAlignment="1">
      <alignment/>
    </xf>
    <xf numFmtId="180" fontId="6" fillId="0" borderId="47" xfId="0" applyNumberFormat="1" applyFont="1" applyBorder="1" applyAlignment="1">
      <alignment horizontal="center"/>
    </xf>
    <xf numFmtId="21" fontId="6" fillId="0" borderId="47" xfId="0" applyNumberFormat="1" applyFont="1" applyFill="1" applyBorder="1" applyAlignment="1">
      <alignment horizontal="center"/>
    </xf>
    <xf numFmtId="179" fontId="6" fillId="0" borderId="47" xfId="0" applyNumberFormat="1" applyFont="1" applyBorder="1" applyAlignment="1">
      <alignment/>
    </xf>
    <xf numFmtId="0" fontId="6" fillId="0" borderId="47" xfId="0" applyFont="1" applyBorder="1" applyAlignment="1">
      <alignment horizontal="center"/>
    </xf>
    <xf numFmtId="181" fontId="6" fillId="0" borderId="47" xfId="0" applyNumberFormat="1" applyFont="1" applyBorder="1" applyAlignment="1">
      <alignment/>
    </xf>
    <xf numFmtId="180" fontId="6" fillId="0" borderId="28" xfId="0" applyNumberFormat="1" applyFont="1" applyBorder="1" applyAlignment="1">
      <alignment/>
    </xf>
    <xf numFmtId="0" fontId="7" fillId="0" borderId="48" xfId="0" applyFont="1" applyBorder="1" applyAlignment="1">
      <alignment horizontal="center"/>
    </xf>
    <xf numFmtId="0" fontId="18" fillId="0" borderId="0" xfId="0" applyFont="1" applyAlignment="1">
      <alignment horizontal="left" readingOrder="1"/>
    </xf>
    <xf numFmtId="0" fontId="0" fillId="33" borderId="43" xfId="0" applyFill="1" applyBorder="1" applyAlignment="1" applyProtection="1">
      <alignment horizontal="left" indent="1"/>
      <protection/>
    </xf>
    <xf numFmtId="176" fontId="6" fillId="0" borderId="15" xfId="0" applyNumberFormat="1" applyFont="1" applyBorder="1" applyAlignment="1">
      <alignment/>
    </xf>
    <xf numFmtId="176" fontId="6" fillId="0" borderId="16" xfId="0" applyNumberFormat="1" applyFont="1" applyBorder="1" applyAlignment="1">
      <alignment/>
    </xf>
    <xf numFmtId="176" fontId="6" fillId="0" borderId="48" xfId="0" applyNumberFormat="1" applyFont="1" applyBorder="1" applyAlignment="1">
      <alignment/>
    </xf>
    <xf numFmtId="181" fontId="6" fillId="0" borderId="15" xfId="0" applyNumberFormat="1" applyFont="1" applyBorder="1" applyAlignment="1">
      <alignment/>
    </xf>
    <xf numFmtId="181" fontId="6" fillId="0" borderId="16" xfId="0" applyNumberFormat="1" applyFont="1" applyBorder="1" applyAlignment="1">
      <alignment/>
    </xf>
    <xf numFmtId="181" fontId="6" fillId="0" borderId="48" xfId="0" applyNumberFormat="1" applyFont="1" applyBorder="1" applyAlignment="1">
      <alignment/>
    </xf>
    <xf numFmtId="180" fontId="6" fillId="0" borderId="26" xfId="0" applyNumberFormat="1" applyFont="1" applyBorder="1" applyAlignment="1" quotePrefix="1">
      <alignment horizontal="center"/>
    </xf>
    <xf numFmtId="180" fontId="6" fillId="0" borderId="27" xfId="0" applyNumberFormat="1" applyFont="1" applyBorder="1" applyAlignment="1" quotePrefix="1">
      <alignment horizontal="center"/>
    </xf>
    <xf numFmtId="180" fontId="6" fillId="0" borderId="28" xfId="0" applyNumberFormat="1" applyFont="1" applyBorder="1" applyAlignment="1" quotePrefix="1">
      <alignment horizontal="center"/>
    </xf>
    <xf numFmtId="180" fontId="6" fillId="0" borderId="29" xfId="0" applyNumberFormat="1" applyFont="1" applyBorder="1" applyAlignment="1" quotePrefix="1">
      <alignment horizontal="center"/>
    </xf>
    <xf numFmtId="180" fontId="6" fillId="0" borderId="15" xfId="0" applyNumberFormat="1" applyFont="1" applyBorder="1" applyAlignment="1">
      <alignment/>
    </xf>
    <xf numFmtId="180" fontId="6" fillId="0" borderId="48" xfId="0" applyNumberFormat="1" applyFont="1" applyBorder="1" applyAlignment="1">
      <alignment/>
    </xf>
    <xf numFmtId="180" fontId="6" fillId="0" borderId="16" xfId="0" applyNumberFormat="1" applyFont="1" applyBorder="1" applyAlignment="1">
      <alignment/>
    </xf>
    <xf numFmtId="0" fontId="6" fillId="0" borderId="48" xfId="0" applyFont="1" applyBorder="1" applyAlignment="1">
      <alignment horizontal="center"/>
    </xf>
    <xf numFmtId="0" fontId="6" fillId="36" borderId="0" xfId="0" applyFont="1" applyFill="1" applyAlignment="1">
      <alignment/>
    </xf>
    <xf numFmtId="0" fontId="5" fillId="36" borderId="49" xfId="0" applyFont="1" applyFill="1" applyBorder="1" applyAlignment="1">
      <alignment horizontal="right"/>
    </xf>
    <xf numFmtId="14" fontId="19" fillId="0" borderId="0" xfId="0" applyNumberFormat="1" applyFont="1" applyAlignment="1">
      <alignment horizontal="right"/>
    </xf>
    <xf numFmtId="0" fontId="0" fillId="0" borderId="43" xfId="0" applyFill="1" applyBorder="1" applyAlignment="1" applyProtection="1">
      <alignment horizontal="left" indent="1"/>
      <protection/>
    </xf>
    <xf numFmtId="0" fontId="5" fillId="0" borderId="0" xfId="0" applyFont="1" applyBorder="1" applyAlignment="1">
      <alignment/>
    </xf>
    <xf numFmtId="0" fontId="5" fillId="0" borderId="50" xfId="0" applyFont="1" applyBorder="1" applyAlignment="1">
      <alignment/>
    </xf>
    <xf numFmtId="0" fontId="6" fillId="0" borderId="50" xfId="0" applyFont="1" applyBorder="1" applyAlignment="1">
      <alignment/>
    </xf>
    <xf numFmtId="0" fontId="7" fillId="0" borderId="50" xfId="0" applyFont="1" applyBorder="1" applyAlignment="1">
      <alignment/>
    </xf>
    <xf numFmtId="0" fontId="5" fillId="0" borderId="51" xfId="0" applyFont="1" applyBorder="1" applyAlignment="1">
      <alignment/>
    </xf>
    <xf numFmtId="0" fontId="6" fillId="0" borderId="52" xfId="0" applyFont="1"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5" fillId="0" borderId="12" xfId="0" applyFont="1" applyBorder="1" applyAlignment="1">
      <alignment horizontal="center"/>
    </xf>
    <xf numFmtId="0" fontId="6" fillId="0" borderId="49" xfId="0" applyFont="1" applyBorder="1" applyAlignment="1">
      <alignment horizontal="center" vertical="center" shrinkToFit="1"/>
    </xf>
    <xf numFmtId="0" fontId="7" fillId="0" borderId="55" xfId="0" applyFont="1" applyBorder="1" applyAlignment="1">
      <alignment horizontal="center" vertical="center" shrinkToFit="1"/>
    </xf>
    <xf numFmtId="180" fontId="6" fillId="0" borderId="52" xfId="0" applyNumberFormat="1" applyFont="1" applyBorder="1" applyAlignment="1">
      <alignment horizontal="center" vertical="center" shrinkToFit="1"/>
    </xf>
    <xf numFmtId="0" fontId="6" fillId="0" borderId="56" xfId="0" applyFont="1" applyBorder="1" applyAlignment="1">
      <alignment horizontal="center" vertical="center" shrinkToFit="1"/>
    </xf>
    <xf numFmtId="180" fontId="6" fillId="0" borderId="57" xfId="0" applyNumberFormat="1" applyFont="1" applyBorder="1" applyAlignment="1">
      <alignment horizontal="center" vertical="center" shrinkToFit="1"/>
    </xf>
    <xf numFmtId="0" fontId="6" fillId="0" borderId="58" xfId="0" applyFont="1" applyBorder="1" applyAlignment="1">
      <alignment horizontal="center" vertical="center" shrinkToFit="1"/>
    </xf>
    <xf numFmtId="180" fontId="6" fillId="0" borderId="53" xfId="0" applyNumberFormat="1"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61" xfId="0" applyFont="1" applyBorder="1" applyAlignment="1">
      <alignment horizontal="center" vertical="center" shrinkToFit="1"/>
    </xf>
    <xf numFmtId="180" fontId="6" fillId="0" borderId="59" xfId="0" applyNumberFormat="1" applyFont="1" applyBorder="1" applyAlignment="1">
      <alignment horizontal="center" vertical="center" shrinkToFit="1"/>
    </xf>
    <xf numFmtId="180" fontId="6" fillId="0" borderId="61" xfId="0" applyNumberFormat="1" applyFont="1" applyBorder="1" applyAlignment="1">
      <alignment horizontal="center" vertical="center" shrinkToFit="1"/>
    </xf>
    <xf numFmtId="180" fontId="6" fillId="0" borderId="62" xfId="0" applyNumberFormat="1" applyFont="1" applyBorder="1" applyAlignment="1">
      <alignment horizontal="center" vertical="center" shrinkToFit="1"/>
    </xf>
    <xf numFmtId="180" fontId="6" fillId="0" borderId="63" xfId="0" applyNumberFormat="1" applyFont="1" applyBorder="1" applyAlignment="1">
      <alignment horizontal="center" vertical="center" shrinkToFit="1"/>
    </xf>
    <xf numFmtId="0" fontId="6" fillId="0" borderId="64" xfId="0" applyFont="1" applyBorder="1" applyAlignment="1">
      <alignment horizontal="center" vertical="center" shrinkToFit="1"/>
    </xf>
    <xf numFmtId="180" fontId="6" fillId="0" borderId="65" xfId="0" applyNumberFormat="1" applyFont="1" applyBorder="1" applyAlignment="1">
      <alignment horizontal="center" vertical="center" shrinkToFit="1"/>
    </xf>
    <xf numFmtId="180" fontId="6" fillId="0" borderId="66" xfId="0" applyNumberFormat="1" applyFont="1" applyBorder="1" applyAlignment="1">
      <alignment horizontal="center" vertical="center" shrinkToFit="1"/>
    </xf>
    <xf numFmtId="0" fontId="6" fillId="0" borderId="67" xfId="0" applyFont="1" applyBorder="1" applyAlignment="1">
      <alignment horizontal="center" vertical="center" shrinkToFit="1"/>
    </xf>
    <xf numFmtId="180" fontId="6" fillId="0" borderId="68" xfId="0" applyNumberFormat="1" applyFont="1" applyBorder="1" applyAlignment="1">
      <alignment horizontal="center" vertical="center" shrinkToFit="1"/>
    </xf>
    <xf numFmtId="0" fontId="6" fillId="0" borderId="0" xfId="0" applyFont="1" applyAlignment="1">
      <alignment shrinkToFit="1"/>
    </xf>
    <xf numFmtId="0" fontId="7" fillId="0" borderId="0" xfId="0" applyFont="1" applyAlignment="1">
      <alignment shrinkToFit="1"/>
    </xf>
    <xf numFmtId="180" fontId="6" fillId="0" borderId="0" xfId="0" applyNumberFormat="1" applyFont="1" applyBorder="1" applyAlignment="1">
      <alignment horizontal="center" vertical="center" shrinkToFit="1"/>
    </xf>
    <xf numFmtId="0" fontId="6" fillId="0" borderId="0" xfId="0" applyFont="1" applyBorder="1" applyAlignment="1">
      <alignment horizontal="center" vertical="center" shrinkToFit="1"/>
    </xf>
    <xf numFmtId="179" fontId="6" fillId="0" borderId="15" xfId="0" applyNumberFormat="1" applyFont="1" applyBorder="1" applyAlignment="1">
      <alignment/>
    </xf>
    <xf numFmtId="179" fontId="6" fillId="0" borderId="48" xfId="0" applyNumberFormat="1" applyFont="1" applyBorder="1" applyAlignment="1">
      <alignment/>
    </xf>
    <xf numFmtId="176" fontId="6" fillId="0" borderId="26" xfId="0" applyNumberFormat="1" applyFont="1" applyBorder="1" applyAlignment="1">
      <alignment vertical="center"/>
    </xf>
    <xf numFmtId="176" fontId="6" fillId="0" borderId="27" xfId="0" applyNumberFormat="1" applyFont="1" applyBorder="1" applyAlignment="1">
      <alignment vertical="center"/>
    </xf>
    <xf numFmtId="176" fontId="6" fillId="0" borderId="28" xfId="0" applyNumberFormat="1" applyFont="1" applyBorder="1" applyAlignment="1">
      <alignment vertical="center"/>
    </xf>
    <xf numFmtId="176" fontId="6" fillId="0" borderId="29" xfId="0" applyNumberFormat="1" applyFont="1" applyBorder="1" applyAlignment="1">
      <alignment vertical="center"/>
    </xf>
    <xf numFmtId="0" fontId="8" fillId="0" borderId="0" xfId="0" applyFont="1" applyAlignment="1">
      <alignment horizontal="center"/>
    </xf>
    <xf numFmtId="0" fontId="7" fillId="0" borderId="30" xfId="0" applyFont="1" applyBorder="1" applyAlignment="1">
      <alignment vertical="center" shrinkToFit="1"/>
    </xf>
    <xf numFmtId="0" fontId="7" fillId="0" borderId="30" xfId="0" applyFont="1" applyBorder="1" applyAlignment="1">
      <alignment horizontal="right" vertical="center" shrinkToFit="1"/>
    </xf>
    <xf numFmtId="0" fontId="6" fillId="0" borderId="0" xfId="0" applyFont="1" applyBorder="1" applyAlignment="1">
      <alignment/>
    </xf>
    <xf numFmtId="0" fontId="6" fillId="0" borderId="51" xfId="0" applyFont="1" applyBorder="1" applyAlignment="1">
      <alignment/>
    </xf>
    <xf numFmtId="180" fontId="7" fillId="0" borderId="51" xfId="0" applyNumberFormat="1" applyFont="1" applyBorder="1" applyAlignment="1">
      <alignment/>
    </xf>
    <xf numFmtId="180" fontId="7" fillId="0" borderId="47" xfId="0" applyNumberFormat="1" applyFont="1" applyBorder="1" applyAlignment="1">
      <alignment/>
    </xf>
    <xf numFmtId="180" fontId="7" fillId="0" borderId="48" xfId="0" applyNumberFormat="1" applyFont="1" applyBorder="1" applyAlignment="1">
      <alignment/>
    </xf>
    <xf numFmtId="180" fontId="7" fillId="0" borderId="15" xfId="0" applyNumberFormat="1" applyFont="1" applyBorder="1" applyAlignment="1" quotePrefix="1">
      <alignment horizontal="center"/>
    </xf>
    <xf numFmtId="180" fontId="7" fillId="0" borderId="47" xfId="0" applyNumberFormat="1" applyFont="1" applyBorder="1" applyAlignment="1" quotePrefix="1">
      <alignment horizontal="center"/>
    </xf>
    <xf numFmtId="0" fontId="7" fillId="0" borderId="15" xfId="0" applyFont="1" applyBorder="1" applyAlignment="1" quotePrefix="1">
      <alignment horizontal="center" vertical="center"/>
    </xf>
    <xf numFmtId="0" fontId="7" fillId="0" borderId="12" xfId="0" applyFont="1" applyBorder="1" applyAlignment="1">
      <alignment/>
    </xf>
    <xf numFmtId="181" fontId="7" fillId="0" borderId="15" xfId="0" applyNumberFormat="1" applyFont="1" applyBorder="1" applyAlignment="1">
      <alignment/>
    </xf>
    <xf numFmtId="181" fontId="7" fillId="0" borderId="48" xfId="0" applyNumberFormat="1" applyFont="1" applyBorder="1" applyAlignment="1">
      <alignment/>
    </xf>
    <xf numFmtId="181" fontId="7" fillId="0" borderId="16" xfId="0" applyNumberFormat="1" applyFont="1" applyBorder="1" applyAlignment="1">
      <alignment/>
    </xf>
    <xf numFmtId="0" fontId="7" fillId="0" borderId="48" xfId="0" applyFont="1" applyBorder="1" applyAlignment="1">
      <alignment/>
    </xf>
    <xf numFmtId="181" fontId="7" fillId="0" borderId="47" xfId="0" applyNumberFormat="1" applyFont="1" applyBorder="1" applyAlignment="1">
      <alignment/>
    </xf>
    <xf numFmtId="181" fontId="7" fillId="0" borderId="27" xfId="0" applyNumberFormat="1" applyFont="1" applyBorder="1" applyAlignment="1">
      <alignment/>
    </xf>
    <xf numFmtId="181" fontId="7" fillId="0" borderId="26" xfId="0" applyNumberFormat="1" applyFont="1" applyBorder="1" applyAlignment="1">
      <alignment/>
    </xf>
    <xf numFmtId="181" fontId="7" fillId="0" borderId="28" xfId="0" applyNumberFormat="1" applyFont="1" applyBorder="1" applyAlignment="1">
      <alignment/>
    </xf>
    <xf numFmtId="0" fontId="7" fillId="0" borderId="27" xfId="0" applyFont="1" applyBorder="1" applyAlignment="1">
      <alignment/>
    </xf>
    <xf numFmtId="0" fontId="7" fillId="0" borderId="28" xfId="0" applyFont="1" applyBorder="1" applyAlignment="1">
      <alignment/>
    </xf>
    <xf numFmtId="181" fontId="6" fillId="0" borderId="27" xfId="0" applyNumberFormat="1" applyFont="1" applyBorder="1" applyAlignment="1">
      <alignment horizontal="center" vertical="center"/>
    </xf>
    <xf numFmtId="0" fontId="6" fillId="0" borderId="63" xfId="0" applyFont="1" applyBorder="1" applyAlignment="1">
      <alignment horizontal="center"/>
    </xf>
    <xf numFmtId="0" fontId="6" fillId="0" borderId="27" xfId="0" applyNumberFormat="1" applyFont="1" applyBorder="1" applyAlignment="1" quotePrefix="1">
      <alignment horizontal="center"/>
    </xf>
    <xf numFmtId="0" fontId="7" fillId="0" borderId="29" xfId="0" applyFont="1" applyBorder="1" applyAlignment="1">
      <alignment/>
    </xf>
    <xf numFmtId="0" fontId="6" fillId="0" borderId="47" xfId="0" applyFont="1" applyBorder="1" applyAlignment="1">
      <alignment horizontal="left" shrinkToFit="1"/>
    </xf>
    <xf numFmtId="14" fontId="7" fillId="0" borderId="0" xfId="0" applyNumberFormat="1" applyFont="1" applyAlignment="1">
      <alignment/>
    </xf>
    <xf numFmtId="0" fontId="7" fillId="0" borderId="30" xfId="0" applyFont="1" applyBorder="1" applyAlignment="1">
      <alignment/>
    </xf>
    <xf numFmtId="0" fontId="18" fillId="0" borderId="31" xfId="0" applyFont="1" applyBorder="1" applyAlignment="1">
      <alignment horizontal="left" readingOrder="1"/>
    </xf>
    <xf numFmtId="0" fontId="21" fillId="0" borderId="0" xfId="0" applyFont="1" applyAlignment="1">
      <alignment/>
    </xf>
    <xf numFmtId="0" fontId="2" fillId="0" borderId="0" xfId="0" applyFont="1" applyAlignment="1">
      <alignment horizontal="center"/>
    </xf>
    <xf numFmtId="0" fontId="6" fillId="0" borderId="59" xfId="0" applyFont="1" applyBorder="1" applyAlignment="1">
      <alignment/>
    </xf>
    <xf numFmtId="0" fontId="6" fillId="0" borderId="61" xfId="0" applyFont="1" applyBorder="1" applyAlignment="1">
      <alignment/>
    </xf>
    <xf numFmtId="0" fontId="6" fillId="0" borderId="69" xfId="0" applyFont="1" applyBorder="1" applyAlignment="1">
      <alignment/>
    </xf>
    <xf numFmtId="0" fontId="6" fillId="0" borderId="52" xfId="0" applyFont="1" applyBorder="1" applyAlignment="1">
      <alignment/>
    </xf>
    <xf numFmtId="0" fontId="6" fillId="0" borderId="53" xfId="0" applyFont="1" applyBorder="1" applyAlignment="1">
      <alignment/>
    </xf>
    <xf numFmtId="0" fontId="6" fillId="0" borderId="54" xfId="0" applyFont="1" applyBorder="1" applyAlignment="1">
      <alignment/>
    </xf>
    <xf numFmtId="0" fontId="6" fillId="0" borderId="66" xfId="0" applyFont="1" applyBorder="1" applyAlignment="1">
      <alignment/>
    </xf>
    <xf numFmtId="0" fontId="6" fillId="0" borderId="70" xfId="0" applyFont="1" applyBorder="1" applyAlignment="1">
      <alignment/>
    </xf>
    <xf numFmtId="0" fontId="6" fillId="0" borderId="71" xfId="0" applyFont="1" applyBorder="1" applyAlignment="1">
      <alignment/>
    </xf>
    <xf numFmtId="0" fontId="15" fillId="0" borderId="72" xfId="0" applyFont="1" applyBorder="1" applyAlignment="1">
      <alignment horizontal="left" vertical="top" wrapText="1"/>
    </xf>
    <xf numFmtId="0" fontId="15" fillId="0" borderId="51" xfId="0" applyFont="1" applyBorder="1" applyAlignment="1">
      <alignment horizontal="left" vertical="top" wrapText="1"/>
    </xf>
    <xf numFmtId="0" fontId="15" fillId="0" borderId="73" xfId="0" applyFont="1" applyBorder="1" applyAlignment="1">
      <alignment horizontal="left" vertical="top" wrapText="1"/>
    </xf>
    <xf numFmtId="0" fontId="15" fillId="0" borderId="50" xfId="0" applyFont="1" applyBorder="1" applyAlignment="1">
      <alignment horizontal="left" vertical="top" wrapText="1"/>
    </xf>
    <xf numFmtId="0" fontId="15" fillId="0" borderId="0" xfId="0" applyFont="1" applyBorder="1" applyAlignment="1">
      <alignment horizontal="left" vertical="top" wrapText="1"/>
    </xf>
    <xf numFmtId="0" fontId="15" fillId="0" borderId="18" xfId="0" applyFont="1" applyBorder="1" applyAlignment="1">
      <alignment horizontal="left" vertical="top" wrapText="1"/>
    </xf>
    <xf numFmtId="0" fontId="14" fillId="0" borderId="51" xfId="0" applyFont="1" applyBorder="1" applyAlignment="1">
      <alignment horizontal="left" vertical="top" wrapText="1"/>
    </xf>
    <xf numFmtId="0" fontId="14" fillId="0" borderId="73" xfId="0" applyFont="1" applyBorder="1" applyAlignment="1">
      <alignment horizontal="left" vertical="top" wrapText="1"/>
    </xf>
    <xf numFmtId="0" fontId="14" fillId="0" borderId="50" xfId="0" applyFont="1" applyBorder="1" applyAlignment="1">
      <alignment horizontal="left" vertical="top" wrapText="1"/>
    </xf>
    <xf numFmtId="0" fontId="14" fillId="0" borderId="0" xfId="0" applyFont="1" applyBorder="1" applyAlignment="1">
      <alignment horizontal="left" vertical="top" wrapText="1"/>
    </xf>
    <xf numFmtId="0" fontId="14" fillId="0" borderId="18" xfId="0" applyFont="1" applyBorder="1" applyAlignment="1">
      <alignment horizontal="left" vertical="top" wrapText="1"/>
    </xf>
    <xf numFmtId="0" fontId="14" fillId="0" borderId="13" xfId="0" applyFont="1" applyBorder="1" applyAlignment="1">
      <alignment horizontal="left" vertical="top" wrapText="1"/>
    </xf>
    <xf numFmtId="0" fontId="14" fillId="0" borderId="14" xfId="0" applyFont="1" applyBorder="1" applyAlignment="1">
      <alignment horizontal="left" vertical="top" wrapText="1"/>
    </xf>
    <xf numFmtId="0" fontId="14" fillId="0" borderId="25" xfId="0" applyFont="1" applyBorder="1" applyAlignment="1">
      <alignment horizontal="left" vertical="top" wrapText="1"/>
    </xf>
    <xf numFmtId="0" fontId="14" fillId="0" borderId="72" xfId="0" applyFont="1" applyBorder="1" applyAlignment="1">
      <alignment horizontal="left" vertical="top" wrapText="1"/>
    </xf>
    <xf numFmtId="0" fontId="5" fillId="0" borderId="72" xfId="0" applyFont="1" applyBorder="1" applyAlignment="1">
      <alignment horizontal="left" vertical="top" wrapText="1"/>
    </xf>
    <xf numFmtId="0" fontId="5" fillId="0" borderId="51" xfId="0" applyFont="1" applyBorder="1" applyAlignment="1">
      <alignment horizontal="left" vertical="top" wrapText="1"/>
    </xf>
    <xf numFmtId="0" fontId="5" fillId="0" borderId="73" xfId="0" applyFont="1" applyBorder="1" applyAlignment="1">
      <alignment horizontal="left" vertical="top" wrapText="1"/>
    </xf>
    <xf numFmtId="0" fontId="5" fillId="0" borderId="50" xfId="0" applyFont="1" applyBorder="1" applyAlignment="1">
      <alignment horizontal="left" vertical="top" wrapText="1"/>
    </xf>
    <xf numFmtId="0" fontId="5" fillId="0" borderId="0" xfId="0" applyFont="1" applyBorder="1" applyAlignment="1">
      <alignment horizontal="left" vertical="top" wrapText="1"/>
    </xf>
    <xf numFmtId="0" fontId="5" fillId="0" borderId="18"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25" xfId="0" applyFont="1" applyBorder="1" applyAlignment="1">
      <alignment horizontal="left" vertical="top" wrapText="1"/>
    </xf>
    <xf numFmtId="0" fontId="6" fillId="0" borderId="72" xfId="0" applyFont="1" applyBorder="1" applyAlignment="1">
      <alignment horizontal="left" vertical="top" wrapText="1"/>
    </xf>
    <xf numFmtId="0" fontId="6" fillId="0" borderId="51" xfId="0" applyFont="1" applyBorder="1" applyAlignment="1">
      <alignment horizontal="left" vertical="top" wrapText="1"/>
    </xf>
    <xf numFmtId="0" fontId="6" fillId="0" borderId="73" xfId="0" applyFont="1" applyBorder="1" applyAlignment="1">
      <alignment horizontal="left" vertical="top" wrapText="1"/>
    </xf>
    <xf numFmtId="0" fontId="6" fillId="0" borderId="50" xfId="0" applyFont="1" applyBorder="1" applyAlignment="1">
      <alignment horizontal="left" vertical="top" wrapText="1"/>
    </xf>
    <xf numFmtId="0" fontId="6" fillId="0" borderId="0" xfId="0" applyFont="1" applyBorder="1" applyAlignment="1">
      <alignment horizontal="left" vertical="top" wrapText="1"/>
    </xf>
    <xf numFmtId="0" fontId="6" fillId="0" borderId="18" xfId="0" applyFont="1" applyBorder="1" applyAlignment="1">
      <alignment horizontal="left" vertical="top" wrapText="1"/>
    </xf>
    <xf numFmtId="55" fontId="9" fillId="0" borderId="0" xfId="0" applyNumberFormat="1" applyFont="1" applyAlignment="1">
      <alignment horizontal="center" vertical="center"/>
    </xf>
    <xf numFmtId="0" fontId="8" fillId="0" borderId="0" xfId="0" applyFont="1" applyBorder="1" applyAlignment="1">
      <alignment horizontal="center"/>
    </xf>
    <xf numFmtId="0" fontId="6" fillId="0" borderId="72" xfId="0" applyFont="1" applyBorder="1" applyAlignment="1">
      <alignment horizontal="center"/>
    </xf>
    <xf numFmtId="0" fontId="6" fillId="0" borderId="51" xfId="0" applyFont="1" applyBorder="1" applyAlignment="1">
      <alignment horizontal="center"/>
    </xf>
    <xf numFmtId="0" fontId="6" fillId="0" borderId="73"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25" xfId="0" applyFont="1" applyBorder="1" applyAlignment="1">
      <alignment horizontal="center"/>
    </xf>
    <xf numFmtId="0" fontId="6" fillId="0" borderId="57" xfId="0" applyFont="1" applyBorder="1" applyAlignment="1">
      <alignment/>
    </xf>
    <xf numFmtId="0" fontId="6" fillId="0" borderId="74" xfId="0" applyFont="1" applyBorder="1" applyAlignment="1">
      <alignment/>
    </xf>
    <xf numFmtId="0" fontId="6" fillId="0" borderId="75" xfId="0" applyFont="1" applyBorder="1" applyAlignment="1">
      <alignment/>
    </xf>
    <xf numFmtId="0" fontId="7" fillId="0" borderId="72" xfId="0" applyFont="1" applyBorder="1" applyAlignment="1">
      <alignment horizontal="left" vertical="top" wrapText="1"/>
    </xf>
    <xf numFmtId="0" fontId="7" fillId="0" borderId="51" xfId="0" applyFont="1" applyBorder="1" applyAlignment="1">
      <alignment horizontal="left" vertical="top" wrapText="1"/>
    </xf>
    <xf numFmtId="0" fontId="7" fillId="0" borderId="73" xfId="0" applyFont="1" applyBorder="1" applyAlignment="1">
      <alignment horizontal="left" vertical="top" wrapText="1"/>
    </xf>
    <xf numFmtId="0" fontId="7" fillId="0" borderId="50" xfId="0" applyFont="1" applyBorder="1" applyAlignment="1">
      <alignment horizontal="left" vertical="top" wrapText="1"/>
    </xf>
    <xf numFmtId="0" fontId="7" fillId="0" borderId="0" xfId="0" applyFont="1" applyBorder="1" applyAlignment="1">
      <alignment horizontal="left" vertical="top" wrapText="1"/>
    </xf>
    <xf numFmtId="0" fontId="7" fillId="0" borderId="18"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25" xfId="0" applyFont="1" applyBorder="1" applyAlignment="1">
      <alignment horizontal="left" vertical="top" wrapText="1"/>
    </xf>
    <xf numFmtId="55" fontId="9" fillId="0" borderId="0" xfId="0" applyNumberFormat="1" applyFont="1" applyAlignment="1">
      <alignment horizontal="center" vertical="top"/>
    </xf>
    <xf numFmtId="0" fontId="8" fillId="0" borderId="0" xfId="0" applyFont="1" applyAlignment="1">
      <alignment horizontal="center" vertical="center"/>
    </xf>
    <xf numFmtId="0" fontId="0" fillId="0" borderId="0" xfId="0" applyAlignment="1">
      <alignment vertical="center"/>
    </xf>
    <xf numFmtId="0" fontId="8" fillId="0" borderId="0" xfId="0" applyFont="1" applyAlignment="1">
      <alignment horizontal="center"/>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25" xfId="0" applyFont="1" applyBorder="1" applyAlignment="1">
      <alignment horizontal="left" vertical="top" wrapText="1"/>
    </xf>
    <xf numFmtId="0" fontId="6" fillId="0" borderId="57" xfId="0" applyFont="1" applyBorder="1" applyAlignment="1">
      <alignment horizontal="center"/>
    </xf>
    <xf numFmtId="0" fontId="6" fillId="0" borderId="74" xfId="0" applyFont="1" applyBorder="1" applyAlignment="1">
      <alignment horizontal="center"/>
    </xf>
    <xf numFmtId="0" fontId="6" fillId="0" borderId="75" xfId="0" applyFont="1" applyBorder="1" applyAlignment="1">
      <alignment horizontal="center"/>
    </xf>
    <xf numFmtId="0" fontId="6" fillId="0" borderId="72" xfId="0" applyFont="1" applyBorder="1" applyAlignment="1">
      <alignment/>
    </xf>
    <xf numFmtId="0" fontId="6" fillId="0" borderId="51" xfId="0" applyFont="1" applyBorder="1" applyAlignment="1">
      <alignment/>
    </xf>
    <xf numFmtId="0" fontId="6" fillId="0" borderId="73" xfId="0" applyFont="1" applyBorder="1" applyAlignment="1">
      <alignment/>
    </xf>
    <xf numFmtId="0" fontId="6" fillId="0" borderId="59" xfId="0" applyFont="1" applyBorder="1" applyAlignment="1">
      <alignment horizontal="center"/>
    </xf>
    <xf numFmtId="0" fontId="6" fillId="0" borderId="61" xfId="0" applyFont="1" applyBorder="1" applyAlignment="1">
      <alignment horizontal="center"/>
    </xf>
    <xf numFmtId="0" fontId="6" fillId="0" borderId="69" xfId="0" applyFont="1" applyBorder="1" applyAlignment="1">
      <alignment horizontal="center"/>
    </xf>
    <xf numFmtId="0" fontId="6" fillId="0" borderId="66" xfId="0" applyFont="1" applyBorder="1" applyAlignment="1">
      <alignment horizontal="center"/>
    </xf>
    <xf numFmtId="0" fontId="6" fillId="0" borderId="70" xfId="0" applyFont="1" applyBorder="1" applyAlignment="1">
      <alignment horizontal="center"/>
    </xf>
    <xf numFmtId="0" fontId="6" fillId="0" borderId="71" xfId="0" applyFont="1" applyBorder="1" applyAlignment="1">
      <alignment horizontal="center"/>
    </xf>
    <xf numFmtId="0" fontId="8" fillId="0" borderId="0" xfId="0" applyFont="1" applyBorder="1" applyAlignment="1">
      <alignment horizontal="center" vertical="center"/>
    </xf>
    <xf numFmtId="0" fontId="7" fillId="0" borderId="0" xfId="0" applyFont="1" applyBorder="1" applyAlignment="1">
      <alignment horizontal="left" shrinkToFit="1"/>
    </xf>
    <xf numFmtId="0" fontId="7" fillId="0" borderId="0" xfId="0" applyFont="1" applyAlignment="1">
      <alignment horizontal="center" shrinkToFit="1"/>
    </xf>
    <xf numFmtId="0" fontId="11" fillId="0" borderId="0" xfId="0" applyFont="1" applyAlignment="1">
      <alignment horizontal="center" vertical="center"/>
    </xf>
    <xf numFmtId="0" fontId="7" fillId="0" borderId="14" xfId="0" applyFont="1" applyBorder="1" applyAlignment="1">
      <alignment horizontal="center" vertical="center" shrinkToFit="1"/>
    </xf>
    <xf numFmtId="56" fontId="7" fillId="0" borderId="28" xfId="0" applyNumberFormat="1" applyFont="1" applyBorder="1" applyAlignment="1">
      <alignment horizontal="center" vertical="center" shrinkToFit="1"/>
    </xf>
    <xf numFmtId="0" fontId="7" fillId="0" borderId="28" xfId="0" applyFont="1" applyBorder="1" applyAlignment="1">
      <alignment horizontal="center" vertical="center" shrinkToFit="1"/>
    </xf>
    <xf numFmtId="56" fontId="7" fillId="0" borderId="66" xfId="0" applyNumberFormat="1" applyFont="1" applyBorder="1" applyAlignment="1">
      <alignment horizontal="center" vertical="center" shrinkToFit="1"/>
    </xf>
    <xf numFmtId="56" fontId="7" fillId="0" borderId="71" xfId="0" applyNumberFormat="1" applyFont="1" applyBorder="1" applyAlignment="1">
      <alignment horizontal="center" vertical="center" shrinkToFit="1"/>
    </xf>
    <xf numFmtId="0" fontId="7" fillId="0" borderId="26" xfId="0" applyFont="1" applyBorder="1" applyAlignment="1">
      <alignment horizontal="center" vertical="center" shrinkToFit="1"/>
    </xf>
    <xf numFmtId="0" fontId="11" fillId="0" borderId="0" xfId="0" applyFont="1" applyAlignment="1">
      <alignment horizontal="center"/>
    </xf>
    <xf numFmtId="0" fontId="20" fillId="0" borderId="14" xfId="0" applyFont="1" applyBorder="1" applyAlignment="1">
      <alignment horizontal="center" vertical="center"/>
    </xf>
    <xf numFmtId="0" fontId="7" fillId="0" borderId="0" xfId="0" applyFont="1" applyBorder="1" applyAlignment="1">
      <alignment horizontal="center" vertical="center" shrinkToFit="1"/>
    </xf>
    <xf numFmtId="0" fontId="9"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46</xdr:row>
      <xdr:rowOff>47625</xdr:rowOff>
    </xdr:from>
    <xdr:to>
      <xdr:col>2</xdr:col>
      <xdr:colOff>857250</xdr:colOff>
      <xdr:row>47</xdr:row>
      <xdr:rowOff>133350</xdr:rowOff>
    </xdr:to>
    <xdr:sp>
      <xdr:nvSpPr>
        <xdr:cNvPr id="1" name="Text Box 1"/>
        <xdr:cNvSpPr txBox="1">
          <a:spLocks noChangeArrowheads="1"/>
        </xdr:cNvSpPr>
      </xdr:nvSpPr>
      <xdr:spPr>
        <a:xfrm>
          <a:off x="1095375" y="9115425"/>
          <a:ext cx="581025" cy="276225"/>
        </a:xfrm>
        <a:prstGeom prst="rect">
          <a:avLst/>
        </a:prstGeom>
        <a:solidFill>
          <a:srgbClr val="FFFFFF"/>
        </a:solidFill>
        <a:ln w="9525" cmpd="sng">
          <a:noFill/>
        </a:ln>
      </xdr:spPr>
      <xdr:txBody>
        <a:bodyPr vertOverflow="clip" wrap="square" lIns="72000" tIns="36000" rIns="0" bIns="36000"/>
        <a:p>
          <a:pPr algn="l">
            <a:defRPr/>
          </a:pPr>
          <a:r>
            <a:rPr lang="en-US" cap="none" sz="1100" b="0" i="0" u="none" baseline="0">
              <a:solidFill>
                <a:srgbClr val="000000"/>
              </a:solidFill>
            </a:rPr>
            <a:t>賞　品</a:t>
          </a:r>
        </a:p>
      </xdr:txBody>
    </xdr:sp>
    <xdr:clientData/>
  </xdr:twoCellAnchor>
  <xdr:twoCellAnchor>
    <xdr:from>
      <xdr:col>12</xdr:col>
      <xdr:colOff>0</xdr:colOff>
      <xdr:row>4</xdr:row>
      <xdr:rowOff>0</xdr:rowOff>
    </xdr:from>
    <xdr:to>
      <xdr:col>12</xdr:col>
      <xdr:colOff>0</xdr:colOff>
      <xdr:row>5</xdr:row>
      <xdr:rowOff>28575</xdr:rowOff>
    </xdr:to>
    <xdr:sp>
      <xdr:nvSpPr>
        <xdr:cNvPr id="2" name="テキスト 204"/>
        <xdr:cNvSpPr txBox="1">
          <a:spLocks noChangeArrowheads="1"/>
        </xdr:cNvSpPr>
      </xdr:nvSpPr>
      <xdr:spPr>
        <a:xfrm>
          <a:off x="6572250" y="14668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③
</a:t>
          </a:r>
        </a:p>
      </xdr:txBody>
    </xdr:sp>
    <xdr:clientData/>
  </xdr:twoCellAnchor>
  <xdr:twoCellAnchor>
    <xdr:from>
      <xdr:col>12</xdr:col>
      <xdr:colOff>0</xdr:colOff>
      <xdr:row>9</xdr:row>
      <xdr:rowOff>0</xdr:rowOff>
    </xdr:from>
    <xdr:to>
      <xdr:col>12</xdr:col>
      <xdr:colOff>0</xdr:colOff>
      <xdr:row>10</xdr:row>
      <xdr:rowOff>0</xdr:rowOff>
    </xdr:to>
    <xdr:sp>
      <xdr:nvSpPr>
        <xdr:cNvPr id="3" name="テキスト 204"/>
        <xdr:cNvSpPr txBox="1">
          <a:spLocks noChangeArrowheads="1"/>
        </xdr:cNvSpPr>
      </xdr:nvSpPr>
      <xdr:spPr>
        <a:xfrm>
          <a:off x="6572250" y="237172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12</xdr:col>
      <xdr:colOff>0</xdr:colOff>
      <xdr:row>22</xdr:row>
      <xdr:rowOff>0</xdr:rowOff>
    </xdr:from>
    <xdr:to>
      <xdr:col>12</xdr:col>
      <xdr:colOff>0</xdr:colOff>
      <xdr:row>23</xdr:row>
      <xdr:rowOff>38100</xdr:rowOff>
    </xdr:to>
    <xdr:sp>
      <xdr:nvSpPr>
        <xdr:cNvPr id="4" name="テキスト 204"/>
        <xdr:cNvSpPr txBox="1">
          <a:spLocks noChangeArrowheads="1"/>
        </xdr:cNvSpPr>
      </xdr:nvSpPr>
      <xdr:spPr>
        <a:xfrm>
          <a:off x="6572250" y="472440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
          </a:r>
        </a:p>
      </xdr:txBody>
    </xdr:sp>
    <xdr:clientData/>
  </xdr:twoCellAnchor>
  <xdr:twoCellAnchor>
    <xdr:from>
      <xdr:col>12</xdr:col>
      <xdr:colOff>0</xdr:colOff>
      <xdr:row>31</xdr:row>
      <xdr:rowOff>161925</xdr:rowOff>
    </xdr:from>
    <xdr:to>
      <xdr:col>12</xdr:col>
      <xdr:colOff>0</xdr:colOff>
      <xdr:row>33</xdr:row>
      <xdr:rowOff>19050</xdr:rowOff>
    </xdr:to>
    <xdr:sp>
      <xdr:nvSpPr>
        <xdr:cNvPr id="5" name="テキスト 204"/>
        <xdr:cNvSpPr txBox="1">
          <a:spLocks noChangeArrowheads="1"/>
        </xdr:cNvSpPr>
      </xdr:nvSpPr>
      <xdr:spPr>
        <a:xfrm>
          <a:off x="6572250" y="651510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②
</a:t>
          </a:r>
        </a:p>
      </xdr:txBody>
    </xdr:sp>
    <xdr:clientData/>
  </xdr:twoCellAnchor>
  <xdr:twoCellAnchor>
    <xdr:from>
      <xdr:col>12</xdr:col>
      <xdr:colOff>0</xdr:colOff>
      <xdr:row>13</xdr:row>
      <xdr:rowOff>0</xdr:rowOff>
    </xdr:from>
    <xdr:to>
      <xdr:col>12</xdr:col>
      <xdr:colOff>0</xdr:colOff>
      <xdr:row>14</xdr:row>
      <xdr:rowOff>0</xdr:rowOff>
    </xdr:to>
    <xdr:sp>
      <xdr:nvSpPr>
        <xdr:cNvPr id="6" name="テキスト 204"/>
        <xdr:cNvSpPr txBox="1">
          <a:spLocks noChangeArrowheads="1"/>
        </xdr:cNvSpPr>
      </xdr:nvSpPr>
      <xdr:spPr>
        <a:xfrm>
          <a:off x="6572250" y="309562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12</xdr:col>
      <xdr:colOff>0</xdr:colOff>
      <xdr:row>22</xdr:row>
      <xdr:rowOff>0</xdr:rowOff>
    </xdr:from>
    <xdr:to>
      <xdr:col>12</xdr:col>
      <xdr:colOff>0</xdr:colOff>
      <xdr:row>23</xdr:row>
      <xdr:rowOff>38100</xdr:rowOff>
    </xdr:to>
    <xdr:sp>
      <xdr:nvSpPr>
        <xdr:cNvPr id="7" name="テキスト 204"/>
        <xdr:cNvSpPr txBox="1">
          <a:spLocks noChangeArrowheads="1"/>
        </xdr:cNvSpPr>
      </xdr:nvSpPr>
      <xdr:spPr>
        <a:xfrm>
          <a:off x="6572250" y="472440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
          </a:r>
        </a:p>
      </xdr:txBody>
    </xdr:sp>
    <xdr:clientData/>
  </xdr:twoCellAnchor>
  <xdr:twoCellAnchor>
    <xdr:from>
      <xdr:col>12</xdr:col>
      <xdr:colOff>0</xdr:colOff>
      <xdr:row>4</xdr:row>
      <xdr:rowOff>161925</xdr:rowOff>
    </xdr:from>
    <xdr:to>
      <xdr:col>12</xdr:col>
      <xdr:colOff>0</xdr:colOff>
      <xdr:row>6</xdr:row>
      <xdr:rowOff>19050</xdr:rowOff>
    </xdr:to>
    <xdr:sp>
      <xdr:nvSpPr>
        <xdr:cNvPr id="8" name="テキスト 204"/>
        <xdr:cNvSpPr txBox="1">
          <a:spLocks noChangeArrowheads="1"/>
        </xdr:cNvSpPr>
      </xdr:nvSpPr>
      <xdr:spPr>
        <a:xfrm>
          <a:off x="6572250" y="1628775"/>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②
</a:t>
          </a:r>
        </a:p>
      </xdr:txBody>
    </xdr:sp>
    <xdr:clientData/>
  </xdr:twoCellAnchor>
  <xdr:twoCellAnchor>
    <xdr:from>
      <xdr:col>4</xdr:col>
      <xdr:colOff>9525</xdr:colOff>
      <xdr:row>9</xdr:row>
      <xdr:rowOff>9525</xdr:rowOff>
    </xdr:from>
    <xdr:to>
      <xdr:col>4</xdr:col>
      <xdr:colOff>161925</xdr:colOff>
      <xdr:row>10</xdr:row>
      <xdr:rowOff>0</xdr:rowOff>
    </xdr:to>
    <xdr:sp fLocksText="0">
      <xdr:nvSpPr>
        <xdr:cNvPr id="9" name="テキスト 204"/>
        <xdr:cNvSpPr txBox="1">
          <a:spLocks noChangeArrowheads="1"/>
        </xdr:cNvSpPr>
      </xdr:nvSpPr>
      <xdr:spPr>
        <a:xfrm>
          <a:off x="2600325" y="2381250"/>
          <a:ext cx="1524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24</xdr:row>
      <xdr:rowOff>0</xdr:rowOff>
    </xdr:from>
    <xdr:to>
      <xdr:col>4</xdr:col>
      <xdr:colOff>152400</xdr:colOff>
      <xdr:row>24</xdr:row>
      <xdr:rowOff>171450</xdr:rowOff>
    </xdr:to>
    <xdr:sp fLocksText="0">
      <xdr:nvSpPr>
        <xdr:cNvPr id="10" name="テキスト 204"/>
        <xdr:cNvSpPr txBox="1">
          <a:spLocks noChangeArrowheads="1"/>
        </xdr:cNvSpPr>
      </xdr:nvSpPr>
      <xdr:spPr>
        <a:xfrm>
          <a:off x="2590800" y="5086350"/>
          <a:ext cx="1524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27</xdr:row>
      <xdr:rowOff>9525</xdr:rowOff>
    </xdr:from>
    <xdr:to>
      <xdr:col>8</xdr:col>
      <xdr:colOff>171450</xdr:colOff>
      <xdr:row>28</xdr:row>
      <xdr:rowOff>0</xdr:rowOff>
    </xdr:to>
    <xdr:sp>
      <xdr:nvSpPr>
        <xdr:cNvPr id="11" name="テキスト 204"/>
        <xdr:cNvSpPr txBox="1">
          <a:spLocks noChangeArrowheads="1"/>
        </xdr:cNvSpPr>
      </xdr:nvSpPr>
      <xdr:spPr>
        <a:xfrm>
          <a:off x="5010150" y="5638800"/>
          <a:ext cx="15240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B
</a:t>
          </a:r>
          <a:r>
            <a:rPr lang="en-US" cap="none" sz="1100" b="0" i="0" u="none" baseline="0">
              <a:solidFill>
                <a:srgbClr val="000000"/>
              </a:solidFill>
              <a:latin typeface="ＭＳ 明朝"/>
              <a:ea typeface="ＭＳ 明朝"/>
              <a:cs typeface="ＭＳ 明朝"/>
            </a:rPr>
            <a:t>B</a:t>
          </a:r>
        </a:p>
      </xdr:txBody>
    </xdr:sp>
    <xdr:clientData/>
  </xdr:twoCellAnchor>
  <xdr:twoCellAnchor>
    <xdr:from>
      <xdr:col>12</xdr:col>
      <xdr:colOff>0</xdr:colOff>
      <xdr:row>20</xdr:row>
      <xdr:rowOff>9525</xdr:rowOff>
    </xdr:from>
    <xdr:to>
      <xdr:col>12</xdr:col>
      <xdr:colOff>0</xdr:colOff>
      <xdr:row>21</xdr:row>
      <xdr:rowOff>0</xdr:rowOff>
    </xdr:to>
    <xdr:sp>
      <xdr:nvSpPr>
        <xdr:cNvPr id="12" name="テキスト 204"/>
        <xdr:cNvSpPr txBox="1">
          <a:spLocks noChangeArrowheads="1"/>
        </xdr:cNvSpPr>
      </xdr:nvSpPr>
      <xdr:spPr>
        <a:xfrm>
          <a:off x="6572250" y="43719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B
</a:t>
          </a:r>
          <a:r>
            <a:rPr lang="en-US" cap="none" sz="1100" b="0" i="0" u="none" baseline="0">
              <a:solidFill>
                <a:srgbClr val="000000"/>
              </a:solidFill>
              <a:latin typeface="ＭＳ 明朝"/>
              <a:ea typeface="ＭＳ 明朝"/>
              <a:cs typeface="ＭＳ 明朝"/>
            </a:rPr>
            <a:t>B</a:t>
          </a:r>
        </a:p>
      </xdr:txBody>
    </xdr:sp>
    <xdr:clientData/>
  </xdr:twoCellAnchor>
  <xdr:twoCellAnchor>
    <xdr:from>
      <xdr:col>4</xdr:col>
      <xdr:colOff>9525</xdr:colOff>
      <xdr:row>6</xdr:row>
      <xdr:rowOff>180975</xdr:rowOff>
    </xdr:from>
    <xdr:to>
      <xdr:col>4</xdr:col>
      <xdr:colOff>161925</xdr:colOff>
      <xdr:row>7</xdr:row>
      <xdr:rowOff>171450</xdr:rowOff>
    </xdr:to>
    <xdr:sp>
      <xdr:nvSpPr>
        <xdr:cNvPr id="13" name="テキスト 204"/>
        <xdr:cNvSpPr txBox="1">
          <a:spLocks noChangeArrowheads="1"/>
        </xdr:cNvSpPr>
      </xdr:nvSpPr>
      <xdr:spPr>
        <a:xfrm>
          <a:off x="2600325" y="2009775"/>
          <a:ext cx="15240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C</a:t>
          </a:r>
        </a:p>
      </xdr:txBody>
    </xdr:sp>
    <xdr:clientData/>
  </xdr:twoCellAnchor>
  <xdr:twoCellAnchor>
    <xdr:from>
      <xdr:col>7</xdr:col>
      <xdr:colOff>9525</xdr:colOff>
      <xdr:row>9</xdr:row>
      <xdr:rowOff>152400</xdr:rowOff>
    </xdr:from>
    <xdr:to>
      <xdr:col>7</xdr:col>
      <xdr:colOff>200025</xdr:colOff>
      <xdr:row>11</xdr:row>
      <xdr:rowOff>0</xdr:rowOff>
    </xdr:to>
    <xdr:sp>
      <xdr:nvSpPr>
        <xdr:cNvPr id="14" name="テキスト 204"/>
        <xdr:cNvSpPr txBox="1">
          <a:spLocks noChangeArrowheads="1"/>
        </xdr:cNvSpPr>
      </xdr:nvSpPr>
      <xdr:spPr>
        <a:xfrm>
          <a:off x="4400550" y="2524125"/>
          <a:ext cx="190500"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C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4</xdr:col>
      <xdr:colOff>19050</xdr:colOff>
      <xdr:row>4</xdr:row>
      <xdr:rowOff>9525</xdr:rowOff>
    </xdr:from>
    <xdr:to>
      <xdr:col>4</xdr:col>
      <xdr:colOff>171450</xdr:colOff>
      <xdr:row>4</xdr:row>
      <xdr:rowOff>171450</xdr:rowOff>
    </xdr:to>
    <xdr:sp>
      <xdr:nvSpPr>
        <xdr:cNvPr id="15" name="テキスト 204"/>
        <xdr:cNvSpPr txBox="1">
          <a:spLocks noChangeArrowheads="1"/>
        </xdr:cNvSpPr>
      </xdr:nvSpPr>
      <xdr:spPr>
        <a:xfrm>
          <a:off x="2609850" y="1476375"/>
          <a:ext cx="15240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C</a:t>
          </a:r>
        </a:p>
      </xdr:txBody>
    </xdr:sp>
    <xdr:clientData/>
  </xdr:twoCellAnchor>
  <xdr:twoCellAnchor>
    <xdr:from>
      <xdr:col>12</xdr:col>
      <xdr:colOff>19050</xdr:colOff>
      <xdr:row>32</xdr:row>
      <xdr:rowOff>9525</xdr:rowOff>
    </xdr:from>
    <xdr:to>
      <xdr:col>12</xdr:col>
      <xdr:colOff>171450</xdr:colOff>
      <xdr:row>33</xdr:row>
      <xdr:rowOff>0</xdr:rowOff>
    </xdr:to>
    <xdr:sp>
      <xdr:nvSpPr>
        <xdr:cNvPr id="16" name="テキスト 204"/>
        <xdr:cNvSpPr txBox="1">
          <a:spLocks noChangeArrowheads="1"/>
        </xdr:cNvSpPr>
      </xdr:nvSpPr>
      <xdr:spPr>
        <a:xfrm>
          <a:off x="6591300" y="6543675"/>
          <a:ext cx="15240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B
</a:t>
          </a:r>
          <a:r>
            <a:rPr lang="en-US" cap="none" sz="1100" b="0" i="0" u="none" baseline="0">
              <a:solidFill>
                <a:srgbClr val="000000"/>
              </a:solidFill>
              <a:latin typeface="ＭＳ 明朝"/>
              <a:ea typeface="ＭＳ 明朝"/>
              <a:cs typeface="ＭＳ 明朝"/>
            </a:rPr>
            <a:t>B</a:t>
          </a:r>
        </a:p>
      </xdr:txBody>
    </xdr:sp>
    <xdr:clientData/>
  </xdr:twoCellAnchor>
  <xdr:twoCellAnchor>
    <xdr:from>
      <xdr:col>7</xdr:col>
      <xdr:colOff>57150</xdr:colOff>
      <xdr:row>21</xdr:row>
      <xdr:rowOff>9525</xdr:rowOff>
    </xdr:from>
    <xdr:to>
      <xdr:col>7</xdr:col>
      <xdr:colOff>161925</xdr:colOff>
      <xdr:row>22</xdr:row>
      <xdr:rowOff>9525</xdr:rowOff>
    </xdr:to>
    <xdr:sp>
      <xdr:nvSpPr>
        <xdr:cNvPr id="17" name="テキスト 204"/>
        <xdr:cNvSpPr txBox="1">
          <a:spLocks noChangeArrowheads="1"/>
        </xdr:cNvSpPr>
      </xdr:nvSpPr>
      <xdr:spPr>
        <a:xfrm>
          <a:off x="4448175" y="4552950"/>
          <a:ext cx="10477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C</a:t>
          </a:r>
        </a:p>
      </xdr:txBody>
    </xdr:sp>
    <xdr:clientData/>
  </xdr:twoCellAnchor>
  <xdr:twoCellAnchor>
    <xdr:from>
      <xdr:col>9</xdr:col>
      <xdr:colOff>381000</xdr:colOff>
      <xdr:row>50</xdr:row>
      <xdr:rowOff>161925</xdr:rowOff>
    </xdr:from>
    <xdr:to>
      <xdr:col>10</xdr:col>
      <xdr:colOff>28575</xdr:colOff>
      <xdr:row>51</xdr:row>
      <xdr:rowOff>152400</xdr:rowOff>
    </xdr:to>
    <xdr:sp>
      <xdr:nvSpPr>
        <xdr:cNvPr id="18" name="テキスト 204"/>
        <xdr:cNvSpPr txBox="1">
          <a:spLocks noChangeArrowheads="1"/>
        </xdr:cNvSpPr>
      </xdr:nvSpPr>
      <xdr:spPr>
        <a:xfrm>
          <a:off x="5876925" y="9972675"/>
          <a:ext cx="2476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Ｂ</a:t>
          </a:r>
        </a:p>
      </xdr:txBody>
    </xdr:sp>
    <xdr:clientData/>
  </xdr:twoCellAnchor>
  <xdr:twoCellAnchor>
    <xdr:from>
      <xdr:col>3</xdr:col>
      <xdr:colOff>19050</xdr:colOff>
      <xdr:row>11</xdr:row>
      <xdr:rowOff>180975</xdr:rowOff>
    </xdr:from>
    <xdr:to>
      <xdr:col>3</xdr:col>
      <xdr:colOff>171450</xdr:colOff>
      <xdr:row>12</xdr:row>
      <xdr:rowOff>171450</xdr:rowOff>
    </xdr:to>
    <xdr:sp>
      <xdr:nvSpPr>
        <xdr:cNvPr id="19" name="テキスト 204"/>
        <xdr:cNvSpPr txBox="1">
          <a:spLocks noChangeArrowheads="1"/>
        </xdr:cNvSpPr>
      </xdr:nvSpPr>
      <xdr:spPr>
        <a:xfrm>
          <a:off x="2009775" y="2914650"/>
          <a:ext cx="15240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C</a:t>
          </a:r>
        </a:p>
      </xdr:txBody>
    </xdr:sp>
    <xdr:clientData/>
  </xdr:twoCellAnchor>
  <xdr:twoCellAnchor>
    <xdr:from>
      <xdr:col>6</xdr:col>
      <xdr:colOff>19050</xdr:colOff>
      <xdr:row>8</xdr:row>
      <xdr:rowOff>19050</xdr:rowOff>
    </xdr:from>
    <xdr:to>
      <xdr:col>6</xdr:col>
      <xdr:colOff>171450</xdr:colOff>
      <xdr:row>8</xdr:row>
      <xdr:rowOff>171450</xdr:rowOff>
    </xdr:to>
    <xdr:sp>
      <xdr:nvSpPr>
        <xdr:cNvPr id="20" name="テキスト 204"/>
        <xdr:cNvSpPr txBox="1">
          <a:spLocks noChangeArrowheads="1"/>
        </xdr:cNvSpPr>
      </xdr:nvSpPr>
      <xdr:spPr>
        <a:xfrm>
          <a:off x="3810000" y="2209800"/>
          <a:ext cx="152400" cy="1524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C</a:t>
          </a:r>
        </a:p>
      </xdr:txBody>
    </xdr:sp>
    <xdr:clientData/>
  </xdr:twoCellAnchor>
  <xdr:twoCellAnchor>
    <xdr:from>
      <xdr:col>9</xdr:col>
      <xdr:colOff>390525</xdr:colOff>
      <xdr:row>49</xdr:row>
      <xdr:rowOff>76200</xdr:rowOff>
    </xdr:from>
    <xdr:to>
      <xdr:col>9</xdr:col>
      <xdr:colOff>542925</xdr:colOff>
      <xdr:row>50</xdr:row>
      <xdr:rowOff>66675</xdr:rowOff>
    </xdr:to>
    <xdr:sp>
      <xdr:nvSpPr>
        <xdr:cNvPr id="21" name="テキスト 204"/>
        <xdr:cNvSpPr txBox="1">
          <a:spLocks noChangeArrowheads="1"/>
        </xdr:cNvSpPr>
      </xdr:nvSpPr>
      <xdr:spPr>
        <a:xfrm>
          <a:off x="5886450" y="9705975"/>
          <a:ext cx="15240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B</a:t>
          </a:r>
        </a:p>
      </xdr:txBody>
    </xdr:sp>
    <xdr:clientData/>
  </xdr:twoCellAnchor>
  <xdr:twoCellAnchor>
    <xdr:from>
      <xdr:col>7</xdr:col>
      <xdr:colOff>57150</xdr:colOff>
      <xdr:row>37</xdr:row>
      <xdr:rowOff>19050</xdr:rowOff>
    </xdr:from>
    <xdr:to>
      <xdr:col>7</xdr:col>
      <xdr:colOff>209550</xdr:colOff>
      <xdr:row>38</xdr:row>
      <xdr:rowOff>9525</xdr:rowOff>
    </xdr:to>
    <xdr:sp>
      <xdr:nvSpPr>
        <xdr:cNvPr id="22" name="テキスト 204"/>
        <xdr:cNvSpPr txBox="1">
          <a:spLocks noChangeArrowheads="1"/>
        </xdr:cNvSpPr>
      </xdr:nvSpPr>
      <xdr:spPr>
        <a:xfrm>
          <a:off x="4448175" y="7458075"/>
          <a:ext cx="15240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
          </a:r>
        </a:p>
      </xdr:txBody>
    </xdr:sp>
    <xdr:clientData/>
  </xdr:twoCellAnchor>
  <xdr:twoCellAnchor>
    <xdr:from>
      <xdr:col>12</xdr:col>
      <xdr:colOff>19050</xdr:colOff>
      <xdr:row>15</xdr:row>
      <xdr:rowOff>0</xdr:rowOff>
    </xdr:from>
    <xdr:to>
      <xdr:col>12</xdr:col>
      <xdr:colOff>180975</xdr:colOff>
      <xdr:row>15</xdr:row>
      <xdr:rowOff>171450</xdr:rowOff>
    </xdr:to>
    <xdr:sp>
      <xdr:nvSpPr>
        <xdr:cNvPr id="23" name="テキスト 204"/>
        <xdr:cNvSpPr txBox="1">
          <a:spLocks noChangeArrowheads="1"/>
        </xdr:cNvSpPr>
      </xdr:nvSpPr>
      <xdr:spPr>
        <a:xfrm>
          <a:off x="6591300" y="3457575"/>
          <a:ext cx="1619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C</a:t>
          </a:r>
        </a:p>
      </xdr:txBody>
    </xdr:sp>
    <xdr:clientData/>
  </xdr:twoCellAnchor>
  <xdr:twoCellAnchor>
    <xdr:from>
      <xdr:col>5</xdr:col>
      <xdr:colOff>9525</xdr:colOff>
      <xdr:row>5</xdr:row>
      <xdr:rowOff>171450</xdr:rowOff>
    </xdr:from>
    <xdr:to>
      <xdr:col>5</xdr:col>
      <xdr:colOff>161925</xdr:colOff>
      <xdr:row>6</xdr:row>
      <xdr:rowOff>161925</xdr:rowOff>
    </xdr:to>
    <xdr:sp>
      <xdr:nvSpPr>
        <xdr:cNvPr id="24" name="テキスト 204"/>
        <xdr:cNvSpPr txBox="1">
          <a:spLocks noChangeArrowheads="1"/>
        </xdr:cNvSpPr>
      </xdr:nvSpPr>
      <xdr:spPr>
        <a:xfrm>
          <a:off x="3200400" y="1819275"/>
          <a:ext cx="15240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C</a:t>
          </a:r>
        </a:p>
      </xdr:txBody>
    </xdr:sp>
    <xdr:clientData/>
  </xdr:twoCellAnchor>
  <xdr:twoCellAnchor>
    <xdr:from>
      <xdr:col>8</xdr:col>
      <xdr:colOff>0</xdr:colOff>
      <xdr:row>15</xdr:row>
      <xdr:rowOff>0</xdr:rowOff>
    </xdr:from>
    <xdr:to>
      <xdr:col>8</xdr:col>
      <xdr:colOff>104775</xdr:colOff>
      <xdr:row>16</xdr:row>
      <xdr:rowOff>0</xdr:rowOff>
    </xdr:to>
    <xdr:sp>
      <xdr:nvSpPr>
        <xdr:cNvPr id="25" name="テキスト 204"/>
        <xdr:cNvSpPr txBox="1">
          <a:spLocks noChangeArrowheads="1"/>
        </xdr:cNvSpPr>
      </xdr:nvSpPr>
      <xdr:spPr>
        <a:xfrm>
          <a:off x="4991100" y="3457575"/>
          <a:ext cx="10477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21</xdr:row>
      <xdr:rowOff>0</xdr:rowOff>
    </xdr:from>
    <xdr:to>
      <xdr:col>2</xdr:col>
      <xdr:colOff>9525</xdr:colOff>
      <xdr:row>21</xdr:row>
      <xdr:rowOff>0</xdr:rowOff>
    </xdr:to>
    <xdr:sp>
      <xdr:nvSpPr>
        <xdr:cNvPr id="1" name="Text Box 1"/>
        <xdr:cNvSpPr txBox="1">
          <a:spLocks noChangeArrowheads="1"/>
        </xdr:cNvSpPr>
      </xdr:nvSpPr>
      <xdr:spPr>
        <a:xfrm>
          <a:off x="923925" y="5638800"/>
          <a:ext cx="361950" cy="0"/>
        </a:xfrm>
        <a:prstGeom prst="rect">
          <a:avLst/>
        </a:prstGeom>
        <a:solidFill>
          <a:srgbClr val="FFFFFF"/>
        </a:solidFill>
        <a:ln w="9525" cmpd="sng">
          <a:noFill/>
        </a:ln>
      </xdr:spPr>
      <xdr:txBody>
        <a:bodyPr vertOverflow="clip" wrap="square" lIns="72000" tIns="36000" rIns="0" bIns="36000"/>
        <a:p>
          <a:pPr algn="l">
            <a:defRPr/>
          </a:pPr>
          <a:r>
            <a:rPr lang="en-US" cap="none" sz="1100" b="0" i="0" u="none" baseline="0">
              <a:solidFill>
                <a:srgbClr val="000000"/>
              </a:solidFill>
            </a:rPr>
            <a:t>賞　品</a:t>
          </a:r>
        </a:p>
      </xdr:txBody>
    </xdr:sp>
    <xdr:clientData/>
  </xdr:twoCellAnchor>
  <xdr:twoCellAnchor>
    <xdr:from>
      <xdr:col>11</xdr:col>
      <xdr:colOff>0</xdr:colOff>
      <xdr:row>5</xdr:row>
      <xdr:rowOff>0</xdr:rowOff>
    </xdr:from>
    <xdr:to>
      <xdr:col>11</xdr:col>
      <xdr:colOff>0</xdr:colOff>
      <xdr:row>6</xdr:row>
      <xdr:rowOff>28575</xdr:rowOff>
    </xdr:to>
    <xdr:sp>
      <xdr:nvSpPr>
        <xdr:cNvPr id="2" name="テキスト 204"/>
        <xdr:cNvSpPr txBox="1">
          <a:spLocks noChangeArrowheads="1"/>
        </xdr:cNvSpPr>
      </xdr:nvSpPr>
      <xdr:spPr>
        <a:xfrm>
          <a:off x="7019925" y="1552575"/>
          <a:ext cx="0"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③
</a:t>
          </a:r>
        </a:p>
      </xdr:txBody>
    </xdr:sp>
    <xdr:clientData/>
  </xdr:twoCellAnchor>
  <xdr:twoCellAnchor>
    <xdr:from>
      <xdr:col>11</xdr:col>
      <xdr:colOff>0</xdr:colOff>
      <xdr:row>7</xdr:row>
      <xdr:rowOff>0</xdr:rowOff>
    </xdr:from>
    <xdr:to>
      <xdr:col>11</xdr:col>
      <xdr:colOff>0</xdr:colOff>
      <xdr:row>8</xdr:row>
      <xdr:rowOff>0</xdr:rowOff>
    </xdr:to>
    <xdr:sp>
      <xdr:nvSpPr>
        <xdr:cNvPr id="3" name="テキスト 204"/>
        <xdr:cNvSpPr txBox="1">
          <a:spLocks noChangeArrowheads="1"/>
        </xdr:cNvSpPr>
      </xdr:nvSpPr>
      <xdr:spPr>
        <a:xfrm>
          <a:off x="7019925" y="2047875"/>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11</xdr:col>
      <xdr:colOff>0</xdr:colOff>
      <xdr:row>17</xdr:row>
      <xdr:rowOff>0</xdr:rowOff>
    </xdr:from>
    <xdr:to>
      <xdr:col>11</xdr:col>
      <xdr:colOff>0</xdr:colOff>
      <xdr:row>17</xdr:row>
      <xdr:rowOff>0</xdr:rowOff>
    </xdr:to>
    <xdr:sp>
      <xdr:nvSpPr>
        <xdr:cNvPr id="4" name="テキスト 204"/>
        <xdr:cNvSpPr txBox="1">
          <a:spLocks noChangeArrowheads="1"/>
        </xdr:cNvSpPr>
      </xdr:nvSpPr>
      <xdr:spPr>
        <a:xfrm>
          <a:off x="7019925" y="43338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
          </a:r>
        </a:p>
      </xdr:txBody>
    </xdr:sp>
    <xdr:clientData/>
  </xdr:twoCellAnchor>
  <xdr:twoCellAnchor>
    <xdr:from>
      <xdr:col>11</xdr:col>
      <xdr:colOff>0</xdr:colOff>
      <xdr:row>17</xdr:row>
      <xdr:rowOff>0</xdr:rowOff>
    </xdr:from>
    <xdr:to>
      <xdr:col>11</xdr:col>
      <xdr:colOff>0</xdr:colOff>
      <xdr:row>17</xdr:row>
      <xdr:rowOff>0</xdr:rowOff>
    </xdr:to>
    <xdr:sp>
      <xdr:nvSpPr>
        <xdr:cNvPr id="5" name="テキスト 204"/>
        <xdr:cNvSpPr txBox="1">
          <a:spLocks noChangeArrowheads="1"/>
        </xdr:cNvSpPr>
      </xdr:nvSpPr>
      <xdr:spPr>
        <a:xfrm>
          <a:off x="7019925" y="43338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②
</a:t>
          </a:r>
        </a:p>
      </xdr:txBody>
    </xdr:sp>
    <xdr:clientData/>
  </xdr:twoCellAnchor>
  <xdr:twoCellAnchor>
    <xdr:from>
      <xdr:col>11</xdr:col>
      <xdr:colOff>0</xdr:colOff>
      <xdr:row>9</xdr:row>
      <xdr:rowOff>0</xdr:rowOff>
    </xdr:from>
    <xdr:to>
      <xdr:col>11</xdr:col>
      <xdr:colOff>0</xdr:colOff>
      <xdr:row>10</xdr:row>
      <xdr:rowOff>0</xdr:rowOff>
    </xdr:to>
    <xdr:sp>
      <xdr:nvSpPr>
        <xdr:cNvPr id="6" name="テキスト 204"/>
        <xdr:cNvSpPr txBox="1">
          <a:spLocks noChangeArrowheads="1"/>
        </xdr:cNvSpPr>
      </xdr:nvSpPr>
      <xdr:spPr>
        <a:xfrm>
          <a:off x="7019925" y="2505075"/>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11</xdr:col>
      <xdr:colOff>0</xdr:colOff>
      <xdr:row>17</xdr:row>
      <xdr:rowOff>0</xdr:rowOff>
    </xdr:from>
    <xdr:to>
      <xdr:col>11</xdr:col>
      <xdr:colOff>0</xdr:colOff>
      <xdr:row>17</xdr:row>
      <xdr:rowOff>0</xdr:rowOff>
    </xdr:to>
    <xdr:sp>
      <xdr:nvSpPr>
        <xdr:cNvPr id="7" name="テキスト 204"/>
        <xdr:cNvSpPr txBox="1">
          <a:spLocks noChangeArrowheads="1"/>
        </xdr:cNvSpPr>
      </xdr:nvSpPr>
      <xdr:spPr>
        <a:xfrm>
          <a:off x="7019925" y="43338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
          </a:r>
        </a:p>
      </xdr:txBody>
    </xdr:sp>
    <xdr:clientData/>
  </xdr:twoCellAnchor>
  <xdr:twoCellAnchor>
    <xdr:from>
      <xdr:col>11</xdr:col>
      <xdr:colOff>0</xdr:colOff>
      <xdr:row>5</xdr:row>
      <xdr:rowOff>152400</xdr:rowOff>
    </xdr:from>
    <xdr:to>
      <xdr:col>11</xdr:col>
      <xdr:colOff>0</xdr:colOff>
      <xdr:row>7</xdr:row>
      <xdr:rowOff>19050</xdr:rowOff>
    </xdr:to>
    <xdr:sp>
      <xdr:nvSpPr>
        <xdr:cNvPr id="8" name="テキスト 204"/>
        <xdr:cNvSpPr txBox="1">
          <a:spLocks noChangeArrowheads="1"/>
        </xdr:cNvSpPr>
      </xdr:nvSpPr>
      <xdr:spPr>
        <a:xfrm>
          <a:off x="7019925" y="1704975"/>
          <a:ext cx="0" cy="3619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②
</a:t>
          </a:r>
        </a:p>
      </xdr:txBody>
    </xdr:sp>
    <xdr:clientData/>
  </xdr:twoCellAnchor>
  <xdr:twoCellAnchor>
    <xdr:from>
      <xdr:col>3</xdr:col>
      <xdr:colOff>9525</xdr:colOff>
      <xdr:row>11</xdr:row>
      <xdr:rowOff>9525</xdr:rowOff>
    </xdr:from>
    <xdr:to>
      <xdr:col>3</xdr:col>
      <xdr:colOff>161925</xdr:colOff>
      <xdr:row>12</xdr:row>
      <xdr:rowOff>0</xdr:rowOff>
    </xdr:to>
    <xdr:sp fLocksText="0">
      <xdr:nvSpPr>
        <xdr:cNvPr id="9" name="テキスト 204"/>
        <xdr:cNvSpPr txBox="1">
          <a:spLocks noChangeArrowheads="1"/>
        </xdr:cNvSpPr>
      </xdr:nvSpPr>
      <xdr:spPr>
        <a:xfrm>
          <a:off x="1924050" y="2971800"/>
          <a:ext cx="1524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17</xdr:row>
      <xdr:rowOff>0</xdr:rowOff>
    </xdr:from>
    <xdr:to>
      <xdr:col>3</xdr:col>
      <xdr:colOff>152400</xdr:colOff>
      <xdr:row>17</xdr:row>
      <xdr:rowOff>0</xdr:rowOff>
    </xdr:to>
    <xdr:sp fLocksText="0">
      <xdr:nvSpPr>
        <xdr:cNvPr id="10" name="テキスト 204"/>
        <xdr:cNvSpPr txBox="1">
          <a:spLocks noChangeArrowheads="1"/>
        </xdr:cNvSpPr>
      </xdr:nvSpPr>
      <xdr:spPr>
        <a:xfrm>
          <a:off x="1914525" y="4333875"/>
          <a:ext cx="1524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17</xdr:row>
      <xdr:rowOff>0</xdr:rowOff>
    </xdr:from>
    <xdr:to>
      <xdr:col>7</xdr:col>
      <xdr:colOff>180975</xdr:colOff>
      <xdr:row>17</xdr:row>
      <xdr:rowOff>0</xdr:rowOff>
    </xdr:to>
    <xdr:sp>
      <xdr:nvSpPr>
        <xdr:cNvPr id="11" name="テキスト 204"/>
        <xdr:cNvSpPr txBox="1">
          <a:spLocks noChangeArrowheads="1"/>
        </xdr:cNvSpPr>
      </xdr:nvSpPr>
      <xdr:spPr>
        <a:xfrm>
          <a:off x="4495800" y="4333875"/>
          <a:ext cx="1524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B
</a:t>
          </a:r>
          <a:r>
            <a:rPr lang="en-US" cap="none" sz="1100" b="0" i="0" u="none" baseline="0">
              <a:solidFill>
                <a:srgbClr val="000000"/>
              </a:solidFill>
              <a:latin typeface="ＭＳ 明朝"/>
              <a:ea typeface="ＭＳ 明朝"/>
              <a:cs typeface="ＭＳ 明朝"/>
            </a:rPr>
            <a:t>B</a:t>
          </a:r>
        </a:p>
      </xdr:txBody>
    </xdr:sp>
    <xdr:clientData/>
  </xdr:twoCellAnchor>
  <xdr:twoCellAnchor>
    <xdr:from>
      <xdr:col>11</xdr:col>
      <xdr:colOff>0</xdr:colOff>
      <xdr:row>17</xdr:row>
      <xdr:rowOff>0</xdr:rowOff>
    </xdr:from>
    <xdr:to>
      <xdr:col>11</xdr:col>
      <xdr:colOff>0</xdr:colOff>
      <xdr:row>17</xdr:row>
      <xdr:rowOff>0</xdr:rowOff>
    </xdr:to>
    <xdr:sp>
      <xdr:nvSpPr>
        <xdr:cNvPr id="12" name="テキスト 204"/>
        <xdr:cNvSpPr txBox="1">
          <a:spLocks noChangeArrowheads="1"/>
        </xdr:cNvSpPr>
      </xdr:nvSpPr>
      <xdr:spPr>
        <a:xfrm>
          <a:off x="7019925" y="43338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B
</a:t>
          </a:r>
          <a:r>
            <a:rPr lang="en-US" cap="none" sz="1100" b="0" i="0" u="none" baseline="0">
              <a:solidFill>
                <a:srgbClr val="000000"/>
              </a:solidFill>
              <a:latin typeface="ＭＳ 明朝"/>
              <a:ea typeface="ＭＳ 明朝"/>
              <a:cs typeface="ＭＳ 明朝"/>
            </a:rPr>
            <a:t>B</a:t>
          </a:r>
        </a:p>
      </xdr:txBody>
    </xdr:sp>
    <xdr:clientData/>
  </xdr:twoCellAnchor>
  <xdr:twoCellAnchor>
    <xdr:from>
      <xdr:col>11</xdr:col>
      <xdr:colOff>0</xdr:colOff>
      <xdr:row>20</xdr:row>
      <xdr:rowOff>0</xdr:rowOff>
    </xdr:from>
    <xdr:to>
      <xdr:col>11</xdr:col>
      <xdr:colOff>0</xdr:colOff>
      <xdr:row>21</xdr:row>
      <xdr:rowOff>28575</xdr:rowOff>
    </xdr:to>
    <xdr:sp>
      <xdr:nvSpPr>
        <xdr:cNvPr id="13" name="テキスト 204"/>
        <xdr:cNvSpPr txBox="1">
          <a:spLocks noChangeArrowheads="1"/>
        </xdr:cNvSpPr>
      </xdr:nvSpPr>
      <xdr:spPr>
        <a:xfrm>
          <a:off x="7019925" y="5372100"/>
          <a:ext cx="0"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③
</a:t>
          </a:r>
        </a:p>
      </xdr:txBody>
    </xdr:sp>
    <xdr:clientData/>
  </xdr:twoCellAnchor>
  <xdr:twoCellAnchor>
    <xdr:from>
      <xdr:col>11</xdr:col>
      <xdr:colOff>0</xdr:colOff>
      <xdr:row>22</xdr:row>
      <xdr:rowOff>0</xdr:rowOff>
    </xdr:from>
    <xdr:to>
      <xdr:col>11</xdr:col>
      <xdr:colOff>0</xdr:colOff>
      <xdr:row>23</xdr:row>
      <xdr:rowOff>0</xdr:rowOff>
    </xdr:to>
    <xdr:sp>
      <xdr:nvSpPr>
        <xdr:cNvPr id="14" name="テキスト 204"/>
        <xdr:cNvSpPr txBox="1">
          <a:spLocks noChangeArrowheads="1"/>
        </xdr:cNvSpPr>
      </xdr:nvSpPr>
      <xdr:spPr>
        <a:xfrm>
          <a:off x="7019925" y="5867400"/>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11</xdr:col>
      <xdr:colOff>0</xdr:colOff>
      <xdr:row>24</xdr:row>
      <xdr:rowOff>0</xdr:rowOff>
    </xdr:from>
    <xdr:to>
      <xdr:col>11</xdr:col>
      <xdr:colOff>0</xdr:colOff>
      <xdr:row>25</xdr:row>
      <xdr:rowOff>0</xdr:rowOff>
    </xdr:to>
    <xdr:sp>
      <xdr:nvSpPr>
        <xdr:cNvPr id="15" name="テキスト 204"/>
        <xdr:cNvSpPr txBox="1">
          <a:spLocks noChangeArrowheads="1"/>
        </xdr:cNvSpPr>
      </xdr:nvSpPr>
      <xdr:spPr>
        <a:xfrm>
          <a:off x="7019925" y="6324600"/>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11</xdr:col>
      <xdr:colOff>0</xdr:colOff>
      <xdr:row>20</xdr:row>
      <xdr:rowOff>152400</xdr:rowOff>
    </xdr:from>
    <xdr:to>
      <xdr:col>11</xdr:col>
      <xdr:colOff>0</xdr:colOff>
      <xdr:row>22</xdr:row>
      <xdr:rowOff>19050</xdr:rowOff>
    </xdr:to>
    <xdr:sp>
      <xdr:nvSpPr>
        <xdr:cNvPr id="16" name="テキスト 204"/>
        <xdr:cNvSpPr txBox="1">
          <a:spLocks noChangeArrowheads="1"/>
        </xdr:cNvSpPr>
      </xdr:nvSpPr>
      <xdr:spPr>
        <a:xfrm>
          <a:off x="7019925" y="5524500"/>
          <a:ext cx="0" cy="3619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②
</a:t>
          </a:r>
        </a:p>
      </xdr:txBody>
    </xdr:sp>
    <xdr:clientData/>
  </xdr:twoCellAnchor>
  <xdr:twoCellAnchor>
    <xdr:from>
      <xdr:col>3</xdr:col>
      <xdr:colOff>9525</xdr:colOff>
      <xdr:row>26</xdr:row>
      <xdr:rowOff>9525</xdr:rowOff>
    </xdr:from>
    <xdr:to>
      <xdr:col>3</xdr:col>
      <xdr:colOff>161925</xdr:colOff>
      <xdr:row>27</xdr:row>
      <xdr:rowOff>0</xdr:rowOff>
    </xdr:to>
    <xdr:sp fLocksText="0">
      <xdr:nvSpPr>
        <xdr:cNvPr id="17" name="テキスト 204"/>
        <xdr:cNvSpPr txBox="1">
          <a:spLocks noChangeArrowheads="1"/>
        </xdr:cNvSpPr>
      </xdr:nvSpPr>
      <xdr:spPr>
        <a:xfrm>
          <a:off x="1924050" y="6791325"/>
          <a:ext cx="1524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0</xdr:rowOff>
    </xdr:from>
    <xdr:to>
      <xdr:col>1</xdr:col>
      <xdr:colOff>0</xdr:colOff>
      <xdr:row>31</xdr:row>
      <xdr:rowOff>0</xdr:rowOff>
    </xdr:to>
    <xdr:sp>
      <xdr:nvSpPr>
        <xdr:cNvPr id="18" name="テキスト 204"/>
        <xdr:cNvSpPr txBox="1">
          <a:spLocks noChangeArrowheads="1"/>
        </xdr:cNvSpPr>
      </xdr:nvSpPr>
      <xdr:spPr>
        <a:xfrm>
          <a:off x="638175" y="78771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③
</a:t>
          </a:r>
        </a:p>
      </xdr:txBody>
    </xdr:sp>
    <xdr:clientData/>
  </xdr:twoCellAnchor>
  <xdr:twoCellAnchor>
    <xdr:from>
      <xdr:col>1</xdr:col>
      <xdr:colOff>0</xdr:colOff>
      <xdr:row>31</xdr:row>
      <xdr:rowOff>0</xdr:rowOff>
    </xdr:from>
    <xdr:to>
      <xdr:col>1</xdr:col>
      <xdr:colOff>0</xdr:colOff>
      <xdr:row>31</xdr:row>
      <xdr:rowOff>0</xdr:rowOff>
    </xdr:to>
    <xdr:sp>
      <xdr:nvSpPr>
        <xdr:cNvPr id="19" name="テキスト 204"/>
        <xdr:cNvSpPr txBox="1">
          <a:spLocks noChangeArrowheads="1"/>
        </xdr:cNvSpPr>
      </xdr:nvSpPr>
      <xdr:spPr>
        <a:xfrm>
          <a:off x="638175" y="78771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xdr:col>
      <xdr:colOff>0</xdr:colOff>
      <xdr:row>31</xdr:row>
      <xdr:rowOff>0</xdr:rowOff>
    </xdr:from>
    <xdr:to>
      <xdr:col>1</xdr:col>
      <xdr:colOff>0</xdr:colOff>
      <xdr:row>31</xdr:row>
      <xdr:rowOff>0</xdr:rowOff>
    </xdr:to>
    <xdr:sp>
      <xdr:nvSpPr>
        <xdr:cNvPr id="20" name="テキスト 204"/>
        <xdr:cNvSpPr txBox="1">
          <a:spLocks noChangeArrowheads="1"/>
        </xdr:cNvSpPr>
      </xdr:nvSpPr>
      <xdr:spPr>
        <a:xfrm>
          <a:off x="638175" y="78771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xdr:col>
      <xdr:colOff>0</xdr:colOff>
      <xdr:row>31</xdr:row>
      <xdr:rowOff>0</xdr:rowOff>
    </xdr:from>
    <xdr:to>
      <xdr:col>1</xdr:col>
      <xdr:colOff>0</xdr:colOff>
      <xdr:row>31</xdr:row>
      <xdr:rowOff>0</xdr:rowOff>
    </xdr:to>
    <xdr:sp>
      <xdr:nvSpPr>
        <xdr:cNvPr id="21" name="テキスト 204"/>
        <xdr:cNvSpPr txBox="1">
          <a:spLocks noChangeArrowheads="1"/>
        </xdr:cNvSpPr>
      </xdr:nvSpPr>
      <xdr:spPr>
        <a:xfrm>
          <a:off x="638175" y="78771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②
</a:t>
          </a:r>
        </a:p>
      </xdr:txBody>
    </xdr:sp>
    <xdr:clientData/>
  </xdr:twoCellAnchor>
  <xdr:twoCellAnchor>
    <xdr:from>
      <xdr:col>9</xdr:col>
      <xdr:colOff>0</xdr:colOff>
      <xdr:row>20</xdr:row>
      <xdr:rowOff>0</xdr:rowOff>
    </xdr:from>
    <xdr:to>
      <xdr:col>9</xdr:col>
      <xdr:colOff>0</xdr:colOff>
      <xdr:row>21</xdr:row>
      <xdr:rowOff>28575</xdr:rowOff>
    </xdr:to>
    <xdr:sp>
      <xdr:nvSpPr>
        <xdr:cNvPr id="22" name="テキスト 204"/>
        <xdr:cNvSpPr txBox="1">
          <a:spLocks noChangeArrowheads="1"/>
        </xdr:cNvSpPr>
      </xdr:nvSpPr>
      <xdr:spPr>
        <a:xfrm>
          <a:off x="5743575" y="5372100"/>
          <a:ext cx="0"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③
</a:t>
          </a:r>
        </a:p>
      </xdr:txBody>
    </xdr:sp>
    <xdr:clientData/>
  </xdr:twoCellAnchor>
  <xdr:twoCellAnchor>
    <xdr:from>
      <xdr:col>9</xdr:col>
      <xdr:colOff>0</xdr:colOff>
      <xdr:row>22</xdr:row>
      <xdr:rowOff>0</xdr:rowOff>
    </xdr:from>
    <xdr:to>
      <xdr:col>9</xdr:col>
      <xdr:colOff>0</xdr:colOff>
      <xdr:row>23</xdr:row>
      <xdr:rowOff>0</xdr:rowOff>
    </xdr:to>
    <xdr:sp>
      <xdr:nvSpPr>
        <xdr:cNvPr id="23" name="テキスト 204"/>
        <xdr:cNvSpPr txBox="1">
          <a:spLocks noChangeArrowheads="1"/>
        </xdr:cNvSpPr>
      </xdr:nvSpPr>
      <xdr:spPr>
        <a:xfrm>
          <a:off x="5743575" y="5867400"/>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9</xdr:col>
      <xdr:colOff>0</xdr:colOff>
      <xdr:row>24</xdr:row>
      <xdr:rowOff>0</xdr:rowOff>
    </xdr:from>
    <xdr:to>
      <xdr:col>9</xdr:col>
      <xdr:colOff>0</xdr:colOff>
      <xdr:row>25</xdr:row>
      <xdr:rowOff>0</xdr:rowOff>
    </xdr:to>
    <xdr:sp>
      <xdr:nvSpPr>
        <xdr:cNvPr id="24" name="テキスト 204"/>
        <xdr:cNvSpPr txBox="1">
          <a:spLocks noChangeArrowheads="1"/>
        </xdr:cNvSpPr>
      </xdr:nvSpPr>
      <xdr:spPr>
        <a:xfrm>
          <a:off x="5743575" y="6324600"/>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9</xdr:col>
      <xdr:colOff>0</xdr:colOff>
      <xdr:row>20</xdr:row>
      <xdr:rowOff>152400</xdr:rowOff>
    </xdr:from>
    <xdr:to>
      <xdr:col>9</xdr:col>
      <xdr:colOff>0</xdr:colOff>
      <xdr:row>22</xdr:row>
      <xdr:rowOff>19050</xdr:rowOff>
    </xdr:to>
    <xdr:sp>
      <xdr:nvSpPr>
        <xdr:cNvPr id="25" name="テキスト 204"/>
        <xdr:cNvSpPr txBox="1">
          <a:spLocks noChangeArrowheads="1"/>
        </xdr:cNvSpPr>
      </xdr:nvSpPr>
      <xdr:spPr>
        <a:xfrm>
          <a:off x="5743575" y="5524500"/>
          <a:ext cx="0" cy="3619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②
</a:t>
          </a:r>
        </a:p>
      </xdr:txBody>
    </xdr:sp>
    <xdr:clientData/>
  </xdr:twoCellAnchor>
  <xdr:twoCellAnchor>
    <xdr:from>
      <xdr:col>11</xdr:col>
      <xdr:colOff>0</xdr:colOff>
      <xdr:row>20</xdr:row>
      <xdr:rowOff>0</xdr:rowOff>
    </xdr:from>
    <xdr:to>
      <xdr:col>11</xdr:col>
      <xdr:colOff>0</xdr:colOff>
      <xdr:row>21</xdr:row>
      <xdr:rowOff>28575</xdr:rowOff>
    </xdr:to>
    <xdr:sp>
      <xdr:nvSpPr>
        <xdr:cNvPr id="26" name="テキスト 204"/>
        <xdr:cNvSpPr txBox="1">
          <a:spLocks noChangeArrowheads="1"/>
        </xdr:cNvSpPr>
      </xdr:nvSpPr>
      <xdr:spPr>
        <a:xfrm>
          <a:off x="7019925" y="5372100"/>
          <a:ext cx="0"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③
</a:t>
          </a:r>
        </a:p>
      </xdr:txBody>
    </xdr:sp>
    <xdr:clientData/>
  </xdr:twoCellAnchor>
  <xdr:twoCellAnchor>
    <xdr:from>
      <xdr:col>11</xdr:col>
      <xdr:colOff>0</xdr:colOff>
      <xdr:row>22</xdr:row>
      <xdr:rowOff>0</xdr:rowOff>
    </xdr:from>
    <xdr:to>
      <xdr:col>11</xdr:col>
      <xdr:colOff>0</xdr:colOff>
      <xdr:row>23</xdr:row>
      <xdr:rowOff>0</xdr:rowOff>
    </xdr:to>
    <xdr:sp>
      <xdr:nvSpPr>
        <xdr:cNvPr id="27" name="テキスト 204"/>
        <xdr:cNvSpPr txBox="1">
          <a:spLocks noChangeArrowheads="1"/>
        </xdr:cNvSpPr>
      </xdr:nvSpPr>
      <xdr:spPr>
        <a:xfrm>
          <a:off x="7019925" y="5867400"/>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11</xdr:col>
      <xdr:colOff>0</xdr:colOff>
      <xdr:row>24</xdr:row>
      <xdr:rowOff>0</xdr:rowOff>
    </xdr:from>
    <xdr:to>
      <xdr:col>11</xdr:col>
      <xdr:colOff>0</xdr:colOff>
      <xdr:row>25</xdr:row>
      <xdr:rowOff>0</xdr:rowOff>
    </xdr:to>
    <xdr:sp>
      <xdr:nvSpPr>
        <xdr:cNvPr id="28" name="テキスト 204"/>
        <xdr:cNvSpPr txBox="1">
          <a:spLocks noChangeArrowheads="1"/>
        </xdr:cNvSpPr>
      </xdr:nvSpPr>
      <xdr:spPr>
        <a:xfrm>
          <a:off x="7019925" y="6324600"/>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11</xdr:col>
      <xdr:colOff>0</xdr:colOff>
      <xdr:row>20</xdr:row>
      <xdr:rowOff>152400</xdr:rowOff>
    </xdr:from>
    <xdr:to>
      <xdr:col>11</xdr:col>
      <xdr:colOff>0</xdr:colOff>
      <xdr:row>22</xdr:row>
      <xdr:rowOff>19050</xdr:rowOff>
    </xdr:to>
    <xdr:sp>
      <xdr:nvSpPr>
        <xdr:cNvPr id="29" name="テキスト 204"/>
        <xdr:cNvSpPr txBox="1">
          <a:spLocks noChangeArrowheads="1"/>
        </xdr:cNvSpPr>
      </xdr:nvSpPr>
      <xdr:spPr>
        <a:xfrm>
          <a:off x="7019925" y="5524500"/>
          <a:ext cx="0" cy="3619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②
</a:t>
          </a:r>
        </a:p>
      </xdr:txBody>
    </xdr:sp>
    <xdr:clientData/>
  </xdr:twoCellAnchor>
  <xdr:twoCellAnchor>
    <xdr:from>
      <xdr:col>4</xdr:col>
      <xdr:colOff>447675</xdr:colOff>
      <xdr:row>7</xdr:row>
      <xdr:rowOff>19050</xdr:rowOff>
    </xdr:from>
    <xdr:to>
      <xdr:col>5</xdr:col>
      <xdr:colOff>228600</xdr:colOff>
      <xdr:row>14</xdr:row>
      <xdr:rowOff>104775</xdr:rowOff>
    </xdr:to>
    <xdr:sp>
      <xdr:nvSpPr>
        <xdr:cNvPr id="30" name="テキスト ボックス 30"/>
        <xdr:cNvSpPr txBox="1">
          <a:spLocks noChangeArrowheads="1"/>
        </xdr:cNvSpPr>
      </xdr:nvSpPr>
      <xdr:spPr>
        <a:xfrm>
          <a:off x="3000375" y="2066925"/>
          <a:ext cx="419100" cy="1685925"/>
        </a:xfrm>
        <a:prstGeom prst="rect">
          <a:avLst/>
        </a:prstGeom>
        <a:solidFill>
          <a:srgbClr val="FFFFFF"/>
        </a:solidFill>
        <a:ln w="9525" cmpd="sng">
          <a:solidFill>
            <a:srgbClr val="BCBCBC"/>
          </a:solidFill>
          <a:headEnd type="none"/>
          <a:tailEnd type="none"/>
        </a:ln>
      </xdr:spPr>
      <xdr:txBody>
        <a:bodyPr vertOverflow="clip" wrap="square" anchor="ctr" vert="wordArtVertRtl"/>
        <a:p>
          <a:pPr algn="ctr">
            <a:defRPr/>
          </a:pPr>
          <a:r>
            <a:rPr lang="en-US" cap="none" sz="1800" b="1" i="0" u="none" baseline="0">
              <a:solidFill>
                <a:srgbClr val="000000"/>
              </a:solidFill>
              <a:latin typeface="ＭＳ Ｐゴシック"/>
              <a:ea typeface="ＭＳ Ｐゴシック"/>
              <a:cs typeface="ＭＳ Ｐゴシック"/>
            </a:rPr>
            <a:t>ノーレース</a:t>
          </a:r>
        </a:p>
      </xdr:txBody>
    </xdr:sp>
    <xdr:clientData/>
  </xdr:twoCellAnchor>
  <xdr:twoCellAnchor>
    <xdr:from>
      <xdr:col>6</xdr:col>
      <xdr:colOff>438150</xdr:colOff>
      <xdr:row>7</xdr:row>
      <xdr:rowOff>0</xdr:rowOff>
    </xdr:from>
    <xdr:to>
      <xdr:col>7</xdr:col>
      <xdr:colOff>209550</xdr:colOff>
      <xdr:row>14</xdr:row>
      <xdr:rowOff>133350</xdr:rowOff>
    </xdr:to>
    <xdr:sp>
      <xdr:nvSpPr>
        <xdr:cNvPr id="31" name="テキスト ボックス 31"/>
        <xdr:cNvSpPr txBox="1">
          <a:spLocks noChangeArrowheads="1"/>
        </xdr:cNvSpPr>
      </xdr:nvSpPr>
      <xdr:spPr>
        <a:xfrm>
          <a:off x="4267200" y="2047875"/>
          <a:ext cx="409575" cy="1733550"/>
        </a:xfrm>
        <a:prstGeom prst="rect">
          <a:avLst/>
        </a:prstGeom>
        <a:solidFill>
          <a:srgbClr val="FFFFFF"/>
        </a:solidFill>
        <a:ln w="9525" cmpd="sng">
          <a:solidFill>
            <a:srgbClr val="BCBCBC"/>
          </a:solidFill>
          <a:headEnd type="none"/>
          <a:tailEnd type="none"/>
        </a:ln>
      </xdr:spPr>
      <xdr:txBody>
        <a:bodyPr vertOverflow="clip" wrap="square" anchor="ctr" vert="wordArtVertRtl"/>
        <a:p>
          <a:pPr algn="ctr">
            <a:defRPr/>
          </a:pPr>
          <a:r>
            <a:rPr lang="en-US" cap="none" sz="1800" b="1" i="0" u="none" baseline="0">
              <a:solidFill>
                <a:srgbClr val="000000"/>
              </a:solidFill>
              <a:latin typeface="ＭＳ Ｐゴシック"/>
              <a:ea typeface="ＭＳ Ｐゴシック"/>
              <a:cs typeface="ＭＳ Ｐゴシック"/>
            </a:rPr>
            <a:t>ノーレース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43</xdr:row>
      <xdr:rowOff>38100</xdr:rowOff>
    </xdr:from>
    <xdr:to>
      <xdr:col>3</xdr:col>
      <xdr:colOff>847725</xdr:colOff>
      <xdr:row>44</xdr:row>
      <xdr:rowOff>133350</xdr:rowOff>
    </xdr:to>
    <xdr:sp>
      <xdr:nvSpPr>
        <xdr:cNvPr id="1" name="Text Box 1"/>
        <xdr:cNvSpPr txBox="1">
          <a:spLocks noChangeArrowheads="1"/>
        </xdr:cNvSpPr>
      </xdr:nvSpPr>
      <xdr:spPr>
        <a:xfrm>
          <a:off x="1381125" y="8458200"/>
          <a:ext cx="581025" cy="276225"/>
        </a:xfrm>
        <a:prstGeom prst="rect">
          <a:avLst/>
        </a:prstGeom>
        <a:solidFill>
          <a:srgbClr val="FFFFFF"/>
        </a:solidFill>
        <a:ln w="9525" cmpd="sng">
          <a:noFill/>
        </a:ln>
      </xdr:spPr>
      <xdr:txBody>
        <a:bodyPr vertOverflow="clip" wrap="square" lIns="72000" tIns="36000" rIns="0" bIns="36000"/>
        <a:p>
          <a:pPr algn="l">
            <a:defRPr/>
          </a:pPr>
          <a:r>
            <a:rPr lang="en-US" cap="none" sz="1100" b="0" i="0" u="none" baseline="0">
              <a:solidFill>
                <a:srgbClr val="000000"/>
              </a:solidFill>
            </a:rPr>
            <a:t>賞　品</a:t>
          </a:r>
        </a:p>
      </xdr:txBody>
    </xdr:sp>
    <xdr:clientData/>
  </xdr:twoCellAnchor>
  <xdr:twoCellAnchor>
    <xdr:from>
      <xdr:col>5</xdr:col>
      <xdr:colOff>0</xdr:colOff>
      <xdr:row>5</xdr:row>
      <xdr:rowOff>0</xdr:rowOff>
    </xdr:from>
    <xdr:to>
      <xdr:col>5</xdr:col>
      <xdr:colOff>0</xdr:colOff>
      <xdr:row>6</xdr:row>
      <xdr:rowOff>38100</xdr:rowOff>
    </xdr:to>
    <xdr:sp>
      <xdr:nvSpPr>
        <xdr:cNvPr id="2" name="テキスト 204"/>
        <xdr:cNvSpPr txBox="1">
          <a:spLocks noChangeArrowheads="1"/>
        </xdr:cNvSpPr>
      </xdr:nvSpPr>
      <xdr:spPr>
        <a:xfrm>
          <a:off x="3200400" y="15430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③
</a:t>
          </a:r>
        </a:p>
      </xdr:txBody>
    </xdr:sp>
    <xdr:clientData/>
  </xdr:twoCellAnchor>
  <xdr:twoCellAnchor>
    <xdr:from>
      <xdr:col>5</xdr:col>
      <xdr:colOff>0</xdr:colOff>
      <xdr:row>10</xdr:row>
      <xdr:rowOff>0</xdr:rowOff>
    </xdr:from>
    <xdr:to>
      <xdr:col>5</xdr:col>
      <xdr:colOff>0</xdr:colOff>
      <xdr:row>11</xdr:row>
      <xdr:rowOff>0</xdr:rowOff>
    </xdr:to>
    <xdr:sp>
      <xdr:nvSpPr>
        <xdr:cNvPr id="3" name="テキスト 204"/>
        <xdr:cNvSpPr txBox="1">
          <a:spLocks noChangeArrowheads="1"/>
        </xdr:cNvSpPr>
      </xdr:nvSpPr>
      <xdr:spPr>
        <a:xfrm>
          <a:off x="3200400" y="244792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5</xdr:col>
      <xdr:colOff>0</xdr:colOff>
      <xdr:row>23</xdr:row>
      <xdr:rowOff>0</xdr:rowOff>
    </xdr:from>
    <xdr:to>
      <xdr:col>5</xdr:col>
      <xdr:colOff>0</xdr:colOff>
      <xdr:row>24</xdr:row>
      <xdr:rowOff>38100</xdr:rowOff>
    </xdr:to>
    <xdr:sp>
      <xdr:nvSpPr>
        <xdr:cNvPr id="4" name="テキスト 204"/>
        <xdr:cNvSpPr txBox="1">
          <a:spLocks noChangeArrowheads="1"/>
        </xdr:cNvSpPr>
      </xdr:nvSpPr>
      <xdr:spPr>
        <a:xfrm>
          <a:off x="3200400" y="480060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
          </a:r>
        </a:p>
      </xdr:txBody>
    </xdr:sp>
    <xdr:clientData/>
  </xdr:twoCellAnchor>
  <xdr:twoCellAnchor>
    <xdr:from>
      <xdr:col>5</xdr:col>
      <xdr:colOff>0</xdr:colOff>
      <xdr:row>33</xdr:row>
      <xdr:rowOff>161925</xdr:rowOff>
    </xdr:from>
    <xdr:to>
      <xdr:col>5</xdr:col>
      <xdr:colOff>0</xdr:colOff>
      <xdr:row>35</xdr:row>
      <xdr:rowOff>0</xdr:rowOff>
    </xdr:to>
    <xdr:sp>
      <xdr:nvSpPr>
        <xdr:cNvPr id="5" name="テキスト 204"/>
        <xdr:cNvSpPr txBox="1">
          <a:spLocks noChangeArrowheads="1"/>
        </xdr:cNvSpPr>
      </xdr:nvSpPr>
      <xdr:spPr>
        <a:xfrm>
          <a:off x="3200400" y="677227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②
</a:t>
          </a:r>
        </a:p>
      </xdr:txBody>
    </xdr:sp>
    <xdr:clientData/>
  </xdr:twoCellAnchor>
  <xdr:twoCellAnchor>
    <xdr:from>
      <xdr:col>5</xdr:col>
      <xdr:colOff>0</xdr:colOff>
      <xdr:row>14</xdr:row>
      <xdr:rowOff>0</xdr:rowOff>
    </xdr:from>
    <xdr:to>
      <xdr:col>5</xdr:col>
      <xdr:colOff>0</xdr:colOff>
      <xdr:row>15</xdr:row>
      <xdr:rowOff>0</xdr:rowOff>
    </xdr:to>
    <xdr:sp>
      <xdr:nvSpPr>
        <xdr:cNvPr id="6" name="テキスト 204"/>
        <xdr:cNvSpPr txBox="1">
          <a:spLocks noChangeArrowheads="1"/>
        </xdr:cNvSpPr>
      </xdr:nvSpPr>
      <xdr:spPr>
        <a:xfrm>
          <a:off x="3200400" y="317182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①
</a:t>
          </a:r>
        </a:p>
      </xdr:txBody>
    </xdr:sp>
    <xdr:clientData/>
  </xdr:twoCellAnchor>
  <xdr:twoCellAnchor>
    <xdr:from>
      <xdr:col>5</xdr:col>
      <xdr:colOff>0</xdr:colOff>
      <xdr:row>23</xdr:row>
      <xdr:rowOff>0</xdr:rowOff>
    </xdr:from>
    <xdr:to>
      <xdr:col>5</xdr:col>
      <xdr:colOff>0</xdr:colOff>
      <xdr:row>24</xdr:row>
      <xdr:rowOff>38100</xdr:rowOff>
    </xdr:to>
    <xdr:sp>
      <xdr:nvSpPr>
        <xdr:cNvPr id="7" name="テキスト 204"/>
        <xdr:cNvSpPr txBox="1">
          <a:spLocks noChangeArrowheads="1"/>
        </xdr:cNvSpPr>
      </xdr:nvSpPr>
      <xdr:spPr>
        <a:xfrm>
          <a:off x="3200400" y="480060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
          </a:r>
        </a:p>
      </xdr:txBody>
    </xdr:sp>
    <xdr:clientData/>
  </xdr:twoCellAnchor>
  <xdr:twoCellAnchor>
    <xdr:from>
      <xdr:col>5</xdr:col>
      <xdr:colOff>0</xdr:colOff>
      <xdr:row>5</xdr:row>
      <xdr:rowOff>161925</xdr:rowOff>
    </xdr:from>
    <xdr:to>
      <xdr:col>5</xdr:col>
      <xdr:colOff>0</xdr:colOff>
      <xdr:row>7</xdr:row>
      <xdr:rowOff>19050</xdr:rowOff>
    </xdr:to>
    <xdr:sp>
      <xdr:nvSpPr>
        <xdr:cNvPr id="8" name="テキスト 204"/>
        <xdr:cNvSpPr txBox="1">
          <a:spLocks noChangeArrowheads="1"/>
        </xdr:cNvSpPr>
      </xdr:nvSpPr>
      <xdr:spPr>
        <a:xfrm>
          <a:off x="3200400" y="1704975"/>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②
</a:t>
          </a:r>
        </a:p>
      </xdr:txBody>
    </xdr:sp>
    <xdr:clientData/>
  </xdr:twoCellAnchor>
  <xdr:twoCellAnchor>
    <xdr:from>
      <xdr:col>5</xdr:col>
      <xdr:colOff>0</xdr:colOff>
      <xdr:row>21</xdr:row>
      <xdr:rowOff>0</xdr:rowOff>
    </xdr:from>
    <xdr:to>
      <xdr:col>5</xdr:col>
      <xdr:colOff>0</xdr:colOff>
      <xdr:row>22</xdr:row>
      <xdr:rowOff>0</xdr:rowOff>
    </xdr:to>
    <xdr:sp>
      <xdr:nvSpPr>
        <xdr:cNvPr id="9" name="テキスト 204"/>
        <xdr:cNvSpPr txBox="1">
          <a:spLocks noChangeArrowheads="1"/>
        </xdr:cNvSpPr>
      </xdr:nvSpPr>
      <xdr:spPr>
        <a:xfrm>
          <a:off x="3200400" y="4438650"/>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B
</a:t>
          </a:r>
          <a:r>
            <a:rPr lang="en-US" cap="none" sz="1100" b="0" i="0" u="none" baseline="0">
              <a:solidFill>
                <a:srgbClr val="000000"/>
              </a:solidFill>
              <a:latin typeface="ＭＳ 明朝"/>
              <a:ea typeface="ＭＳ 明朝"/>
              <a:cs typeface="ＭＳ 明朝"/>
            </a:rPr>
            <a:t>B</a:t>
          </a:r>
        </a:p>
      </xdr:txBody>
    </xdr:sp>
    <xdr:clientData/>
  </xdr:twoCellAnchor>
  <xdr:twoCellAnchor>
    <xdr:from>
      <xdr:col>5</xdr:col>
      <xdr:colOff>19050</xdr:colOff>
      <xdr:row>34</xdr:row>
      <xdr:rowOff>19050</xdr:rowOff>
    </xdr:from>
    <xdr:to>
      <xdr:col>5</xdr:col>
      <xdr:colOff>171450</xdr:colOff>
      <xdr:row>35</xdr:row>
      <xdr:rowOff>0</xdr:rowOff>
    </xdr:to>
    <xdr:sp>
      <xdr:nvSpPr>
        <xdr:cNvPr id="10" name="テキスト 204"/>
        <xdr:cNvSpPr txBox="1">
          <a:spLocks noChangeArrowheads="1"/>
        </xdr:cNvSpPr>
      </xdr:nvSpPr>
      <xdr:spPr>
        <a:xfrm>
          <a:off x="3219450" y="6810375"/>
          <a:ext cx="15240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B
</a:t>
          </a:r>
          <a:r>
            <a:rPr lang="en-US" cap="none" sz="1100" b="0" i="0" u="none" baseline="0">
              <a:solidFill>
                <a:srgbClr val="000000"/>
              </a:solidFill>
              <a:latin typeface="ＭＳ 明朝"/>
              <a:ea typeface="ＭＳ 明朝"/>
              <a:cs typeface="ＭＳ 明朝"/>
            </a:rPr>
            <a:t>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9"/>
  <sheetViews>
    <sheetView zoomScale="75" zoomScaleNormal="75" zoomScaleSheetLayoutView="100" zoomScalePageLayoutView="0" workbookViewId="0" topLeftCell="A1">
      <selection activeCell="C6" sqref="C6"/>
    </sheetView>
  </sheetViews>
  <sheetFormatPr defaultColWidth="9.00390625" defaultRowHeight="13.5"/>
  <cols>
    <col min="1" max="1" width="5.25390625" style="1" customWidth="1"/>
    <col min="2" max="2" width="10.75390625" style="1" customWidth="1"/>
    <col min="3" max="3" width="25.25390625" style="1" customWidth="1"/>
    <col min="4" max="4" width="11.75390625" style="1" customWidth="1"/>
    <col min="5" max="7" width="11.25390625" style="92" customWidth="1"/>
    <col min="8" max="16384" width="9.00390625" style="1" customWidth="1"/>
  </cols>
  <sheetData>
    <row r="1" spans="1:7" ht="18" customHeight="1">
      <c r="A1" s="264" t="s">
        <v>37</v>
      </c>
      <c r="B1" s="264"/>
      <c r="C1" s="264"/>
      <c r="D1" s="264"/>
      <c r="E1" s="264"/>
      <c r="F1" s="264"/>
      <c r="G1" s="264"/>
    </row>
    <row r="2" ht="18.75" customHeight="1">
      <c r="G2" s="193">
        <v>40863</v>
      </c>
    </row>
    <row r="3" spans="1:7" ht="17.25" customHeight="1" thickBot="1">
      <c r="A3" s="93"/>
      <c r="B3" s="93" t="s">
        <v>38</v>
      </c>
      <c r="C3" s="93" t="s">
        <v>39</v>
      </c>
      <c r="D3" s="93" t="s">
        <v>0</v>
      </c>
      <c r="E3" s="94" t="s">
        <v>1</v>
      </c>
      <c r="F3" s="94" t="s">
        <v>2</v>
      </c>
      <c r="G3" s="94" t="s">
        <v>3</v>
      </c>
    </row>
    <row r="4" spans="1:7" ht="15" customHeight="1">
      <c r="A4" s="93">
        <v>1</v>
      </c>
      <c r="B4" s="144">
        <v>4058</v>
      </c>
      <c r="C4" s="145" t="s">
        <v>106</v>
      </c>
      <c r="D4" s="139">
        <v>5.65</v>
      </c>
      <c r="E4" s="121">
        <v>941.6138411646265</v>
      </c>
      <c r="F4" s="122">
        <v>667.8237909733775</v>
      </c>
      <c r="G4" s="123">
        <v>541.1998587608898</v>
      </c>
    </row>
    <row r="5" spans="1:7" ht="15" customHeight="1">
      <c r="A5" s="93">
        <v>2</v>
      </c>
      <c r="B5" s="146">
        <v>98</v>
      </c>
      <c r="C5" s="147" t="s">
        <v>42</v>
      </c>
      <c r="D5" s="139">
        <v>6.75</v>
      </c>
      <c r="E5" s="124">
        <v>878.5030163703211</v>
      </c>
      <c r="F5" s="125">
        <v>621.9561357067055</v>
      </c>
      <c r="G5" s="126">
        <v>502.23900513588427</v>
      </c>
    </row>
    <row r="6" spans="1:7" ht="15" customHeight="1">
      <c r="A6" s="93">
        <v>3</v>
      </c>
      <c r="B6" s="148">
        <v>120</v>
      </c>
      <c r="C6" s="149" t="s">
        <v>91</v>
      </c>
      <c r="D6" s="140">
        <v>8.7</v>
      </c>
      <c r="E6" s="127">
        <v>795.7180687071362</v>
      </c>
      <c r="F6" s="128">
        <v>561.9188028663621</v>
      </c>
      <c r="G6" s="129">
        <v>451.4606853873557</v>
      </c>
    </row>
    <row r="7" spans="1:7" ht="15" customHeight="1">
      <c r="A7" s="93">
        <v>4</v>
      </c>
      <c r="B7" s="146">
        <v>131</v>
      </c>
      <c r="C7" s="147" t="s">
        <v>69</v>
      </c>
      <c r="D7" s="139">
        <v>8.35</v>
      </c>
      <c r="E7" s="124">
        <v>808.5632586242341</v>
      </c>
      <c r="F7" s="125">
        <v>571.2243018004698</v>
      </c>
      <c r="G7" s="126">
        <v>459.31402109747734</v>
      </c>
    </row>
    <row r="8" spans="1:7" ht="15" customHeight="1">
      <c r="A8" s="93">
        <v>5</v>
      </c>
      <c r="B8" s="148">
        <v>162</v>
      </c>
      <c r="C8" s="149" t="s">
        <v>70</v>
      </c>
      <c r="D8" s="140">
        <v>8.7</v>
      </c>
      <c r="E8" s="127">
        <v>795.7180687071362</v>
      </c>
      <c r="F8" s="128">
        <v>561.9188028663621</v>
      </c>
      <c r="G8" s="129">
        <v>451.4606853873557</v>
      </c>
    </row>
    <row r="9" spans="1:7" ht="15" customHeight="1">
      <c r="A9" s="93">
        <v>6</v>
      </c>
      <c r="B9" s="146">
        <v>164</v>
      </c>
      <c r="C9" s="147" t="s">
        <v>74</v>
      </c>
      <c r="D9" s="139">
        <v>8.15</v>
      </c>
      <c r="E9" s="124">
        <v>816.2444869462507</v>
      </c>
      <c r="F9" s="125">
        <v>576.790663969128</v>
      </c>
      <c r="G9" s="126">
        <v>464.01479376998935</v>
      </c>
    </row>
    <row r="10" spans="1:7" ht="15" customHeight="1">
      <c r="A10" s="93">
        <v>7</v>
      </c>
      <c r="B10" s="146">
        <v>178</v>
      </c>
      <c r="C10" s="147" t="s">
        <v>43</v>
      </c>
      <c r="D10" s="139">
        <v>7.1</v>
      </c>
      <c r="E10" s="124">
        <v>861.3526067949257</v>
      </c>
      <c r="F10" s="125">
        <v>609.5059172339866</v>
      </c>
      <c r="G10" s="126">
        <v>491.68789477596647</v>
      </c>
    </row>
    <row r="11" spans="1:7" ht="15" customHeight="1">
      <c r="A11" s="93">
        <v>8</v>
      </c>
      <c r="B11" s="150">
        <v>1199</v>
      </c>
      <c r="C11" s="151" t="s">
        <v>249</v>
      </c>
      <c r="D11" s="139">
        <v>7.7</v>
      </c>
      <c r="E11" s="124">
        <v>835</v>
      </c>
      <c r="F11" s="125">
        <v>590</v>
      </c>
      <c r="G11" s="126">
        <v>475</v>
      </c>
    </row>
    <row r="12" spans="1:7" ht="15" customHeight="1">
      <c r="A12" s="93">
        <v>9</v>
      </c>
      <c r="B12" s="146">
        <v>199</v>
      </c>
      <c r="C12" s="147" t="s">
        <v>92</v>
      </c>
      <c r="D12" s="139">
        <v>9.15</v>
      </c>
      <c r="E12" s="124">
        <v>780</v>
      </c>
      <c r="F12" s="125">
        <v>551</v>
      </c>
      <c r="G12" s="126">
        <v>442</v>
      </c>
    </row>
    <row r="13" spans="1:7" ht="15" customHeight="1">
      <c r="A13" s="93">
        <v>10</v>
      </c>
      <c r="B13" s="148">
        <v>312</v>
      </c>
      <c r="C13" s="149" t="s">
        <v>71</v>
      </c>
      <c r="D13" s="140">
        <v>8.45</v>
      </c>
      <c r="E13" s="127">
        <v>804.8178720644472</v>
      </c>
      <c r="F13" s="128">
        <v>568.510620302347</v>
      </c>
      <c r="G13" s="129">
        <v>457.02315587173007</v>
      </c>
    </row>
    <row r="14" spans="1:7" ht="15" customHeight="1">
      <c r="A14" s="93">
        <v>11</v>
      </c>
      <c r="B14" s="146">
        <v>319</v>
      </c>
      <c r="C14" s="147" t="s">
        <v>44</v>
      </c>
      <c r="D14" s="139">
        <v>7</v>
      </c>
      <c r="E14" s="124">
        <v>866.1308203737126</v>
      </c>
      <c r="F14" s="125">
        <v>612.9739941958445</v>
      </c>
      <c r="G14" s="126">
        <v>494.625891305319</v>
      </c>
    </row>
    <row r="15" spans="1:7" ht="15" customHeight="1">
      <c r="A15" s="93">
        <v>12</v>
      </c>
      <c r="B15" s="146">
        <v>321</v>
      </c>
      <c r="C15" s="147" t="s">
        <v>45</v>
      </c>
      <c r="D15" s="139">
        <v>9.05</v>
      </c>
      <c r="E15" s="124">
        <v>783.5717724894176</v>
      </c>
      <c r="F15" s="125">
        <v>553.1231481336428</v>
      </c>
      <c r="G15" s="126">
        <v>444.04360454739464</v>
      </c>
    </row>
    <row r="16" spans="1:7" ht="15" customHeight="1">
      <c r="A16" s="93">
        <v>13</v>
      </c>
      <c r="B16" s="148">
        <v>346</v>
      </c>
      <c r="C16" s="149" t="s">
        <v>46</v>
      </c>
      <c r="D16" s="140">
        <v>8.65</v>
      </c>
      <c r="E16" s="127">
        <v>797.5087312734175</v>
      </c>
      <c r="F16" s="128">
        <v>563.2157910050126</v>
      </c>
      <c r="G16" s="129">
        <v>452.55488540298563</v>
      </c>
    </row>
    <row r="17" spans="1:7" ht="15" customHeight="1">
      <c r="A17" s="93">
        <v>14</v>
      </c>
      <c r="B17" s="146">
        <v>380</v>
      </c>
      <c r="C17" s="176" t="s">
        <v>130</v>
      </c>
      <c r="D17" s="139">
        <v>10.15</v>
      </c>
      <c r="E17" s="124">
        <v>749</v>
      </c>
      <c r="F17" s="125">
        <v>528</v>
      </c>
      <c r="G17" s="126">
        <v>421</v>
      </c>
    </row>
    <row r="18" spans="1:7" ht="15" customHeight="1">
      <c r="A18" s="93">
        <v>15</v>
      </c>
      <c r="B18" s="146">
        <v>381</v>
      </c>
      <c r="C18" s="147" t="s">
        <v>47</v>
      </c>
      <c r="D18" s="139">
        <v>8</v>
      </c>
      <c r="E18" s="130">
        <v>822.1794800790774</v>
      </c>
      <c r="F18" s="131">
        <v>581.0925010001628</v>
      </c>
      <c r="G18" s="132">
        <v>467.6492348798869</v>
      </c>
    </row>
    <row r="19" spans="1:7" ht="15" customHeight="1">
      <c r="A19" s="93">
        <v>16</v>
      </c>
      <c r="B19" s="148">
        <v>4010</v>
      </c>
      <c r="C19" s="194" t="s">
        <v>165</v>
      </c>
      <c r="D19" s="140">
        <v>10.2</v>
      </c>
      <c r="E19" s="127">
        <v>748</v>
      </c>
      <c r="F19" s="128">
        <v>527</v>
      </c>
      <c r="G19" s="129">
        <v>421</v>
      </c>
    </row>
    <row r="20" spans="1:7" ht="15" customHeight="1">
      <c r="A20" s="93">
        <v>17</v>
      </c>
      <c r="B20" s="148">
        <v>667</v>
      </c>
      <c r="C20" s="149" t="s">
        <v>48</v>
      </c>
      <c r="D20" s="140">
        <v>8.6</v>
      </c>
      <c r="E20" s="127">
        <v>799.3138393352551</v>
      </c>
      <c r="F20" s="128">
        <v>564.5233176851851</v>
      </c>
      <c r="G20" s="129">
        <v>453.6581037604791</v>
      </c>
    </row>
    <row r="21" spans="1:7" ht="15" customHeight="1">
      <c r="A21" s="93">
        <v>18</v>
      </c>
      <c r="B21" s="146">
        <v>1101</v>
      </c>
      <c r="C21" s="176" t="s">
        <v>153</v>
      </c>
      <c r="D21" s="139">
        <v>7</v>
      </c>
      <c r="E21" s="124">
        <v>866</v>
      </c>
      <c r="F21" s="125">
        <v>613</v>
      </c>
      <c r="G21" s="126">
        <v>495</v>
      </c>
    </row>
    <row r="22" spans="1:7" ht="15" customHeight="1">
      <c r="A22" s="93">
        <v>19</v>
      </c>
      <c r="B22" s="146">
        <v>1403</v>
      </c>
      <c r="C22" s="151" t="s">
        <v>72</v>
      </c>
      <c r="D22" s="141">
        <v>8.95</v>
      </c>
      <c r="E22" s="124">
        <v>786.974652761876</v>
      </c>
      <c r="F22" s="125">
        <v>555.5869696879217</v>
      </c>
      <c r="G22" s="126">
        <v>446.1206721259526</v>
      </c>
    </row>
    <row r="23" spans="1:7" ht="15" customHeight="1">
      <c r="A23" s="93">
        <v>20</v>
      </c>
      <c r="B23" s="146">
        <v>1545</v>
      </c>
      <c r="C23" s="147" t="s">
        <v>76</v>
      </c>
      <c r="D23" s="139">
        <v>8.35</v>
      </c>
      <c r="E23" s="124">
        <v>809</v>
      </c>
      <c r="F23" s="125">
        <v>571</v>
      </c>
      <c r="G23" s="126">
        <v>459</v>
      </c>
    </row>
    <row r="24" spans="1:7" ht="15" customHeight="1">
      <c r="A24" s="93">
        <v>21</v>
      </c>
      <c r="B24" s="146">
        <v>1555</v>
      </c>
      <c r="C24" s="147" t="s">
        <v>50</v>
      </c>
      <c r="D24" s="139">
        <v>8.15</v>
      </c>
      <c r="E24" s="124">
        <v>816.2444869462507</v>
      </c>
      <c r="F24" s="125">
        <v>576.790663969128</v>
      </c>
      <c r="G24" s="126">
        <v>464.01479376998935</v>
      </c>
    </row>
    <row r="25" spans="1:7" ht="15" customHeight="1">
      <c r="A25" s="93">
        <v>22</v>
      </c>
      <c r="B25" s="148">
        <v>1611</v>
      </c>
      <c r="C25" s="149" t="s">
        <v>93</v>
      </c>
      <c r="D25" s="140">
        <v>8.45</v>
      </c>
      <c r="E25" s="127">
        <v>804.8178720644472</v>
      </c>
      <c r="F25" s="128">
        <v>568.510620302347</v>
      </c>
      <c r="G25" s="129">
        <v>457.02315587173007</v>
      </c>
    </row>
    <row r="26" spans="1:7" ht="15" customHeight="1">
      <c r="A26" s="93">
        <v>23</v>
      </c>
      <c r="B26" s="146">
        <v>1702</v>
      </c>
      <c r="C26" s="147" t="s">
        <v>51</v>
      </c>
      <c r="D26" s="139">
        <v>8.05</v>
      </c>
      <c r="E26" s="124">
        <v>820.1840796267559</v>
      </c>
      <c r="F26" s="125">
        <v>579.6460938362959</v>
      </c>
      <c r="G26" s="126">
        <v>466.42707570327667</v>
      </c>
    </row>
    <row r="27" spans="1:7" ht="15" customHeight="1">
      <c r="A27" s="93">
        <v>24</v>
      </c>
      <c r="B27" s="148">
        <v>1733</v>
      </c>
      <c r="C27" s="149" t="s">
        <v>49</v>
      </c>
      <c r="D27" s="140">
        <v>9.65</v>
      </c>
      <c r="E27" s="127">
        <v>764.1983157606301</v>
      </c>
      <c r="F27" s="128">
        <v>539.1012519190801</v>
      </c>
      <c r="G27" s="129">
        <v>432.2316363691627</v>
      </c>
    </row>
    <row r="28" spans="1:7" ht="15" customHeight="1">
      <c r="A28" s="93">
        <v>25</v>
      </c>
      <c r="B28" s="146">
        <v>1985</v>
      </c>
      <c r="C28" s="147" t="s">
        <v>94</v>
      </c>
      <c r="D28" s="139">
        <v>7.1</v>
      </c>
      <c r="E28" s="124">
        <v>861.3526067949257</v>
      </c>
      <c r="F28" s="125">
        <v>609.5059172339866</v>
      </c>
      <c r="G28" s="126">
        <v>491.68789477596647</v>
      </c>
    </row>
    <row r="29" spans="1:7" ht="15" customHeight="1">
      <c r="A29" s="93">
        <v>26</v>
      </c>
      <c r="B29" s="146">
        <v>2212</v>
      </c>
      <c r="C29" s="147" t="s">
        <v>52</v>
      </c>
      <c r="D29" s="139">
        <v>7.25</v>
      </c>
      <c r="E29" s="124">
        <v>854.358030346885</v>
      </c>
      <c r="F29" s="125">
        <v>604.4300713942546</v>
      </c>
      <c r="G29" s="126">
        <v>487.38937780499094</v>
      </c>
    </row>
    <row r="30" spans="1:7" ht="15" customHeight="1">
      <c r="A30" s="93">
        <v>27</v>
      </c>
      <c r="B30" s="146">
        <v>2221</v>
      </c>
      <c r="C30" s="147" t="s">
        <v>53</v>
      </c>
      <c r="D30" s="139">
        <v>9.95</v>
      </c>
      <c r="E30" s="124">
        <v>755</v>
      </c>
      <c r="F30" s="125">
        <v>533</v>
      </c>
      <c r="G30" s="126">
        <v>427</v>
      </c>
    </row>
    <row r="31" spans="1:7" ht="15" customHeight="1">
      <c r="A31" s="93">
        <v>28</v>
      </c>
      <c r="B31" s="150">
        <v>2615</v>
      </c>
      <c r="C31" s="151" t="s">
        <v>95</v>
      </c>
      <c r="D31" s="139">
        <v>6.75</v>
      </c>
      <c r="E31" s="124">
        <v>879</v>
      </c>
      <c r="F31" s="125">
        <v>622</v>
      </c>
      <c r="G31" s="126">
        <v>502</v>
      </c>
    </row>
    <row r="32" spans="1:7" ht="15" customHeight="1">
      <c r="A32" s="93">
        <v>29</v>
      </c>
      <c r="B32" s="152">
        <v>2640</v>
      </c>
      <c r="C32" s="153" t="s">
        <v>73</v>
      </c>
      <c r="D32" s="142">
        <v>7.4</v>
      </c>
      <c r="E32" s="133">
        <v>847.561766979327</v>
      </c>
      <c r="F32" s="134">
        <v>599.499158472088</v>
      </c>
      <c r="G32" s="135">
        <v>483.21532617784607</v>
      </c>
    </row>
    <row r="33" spans="1:7" ht="15" customHeight="1">
      <c r="A33" s="93">
        <v>30</v>
      </c>
      <c r="B33" s="146">
        <v>2690</v>
      </c>
      <c r="C33" s="147" t="s">
        <v>54</v>
      </c>
      <c r="D33" s="139">
        <v>8.2</v>
      </c>
      <c r="E33" s="124">
        <v>814.2997959640536</v>
      </c>
      <c r="F33" s="125">
        <v>575.3812756429403</v>
      </c>
      <c r="G33" s="126">
        <v>462.8243551095419</v>
      </c>
    </row>
    <row r="34" spans="1:7" ht="15" customHeight="1">
      <c r="A34" s="93">
        <v>31</v>
      </c>
      <c r="B34" s="146">
        <v>2759</v>
      </c>
      <c r="C34" s="147" t="s">
        <v>96</v>
      </c>
      <c r="D34" s="139">
        <v>6.7</v>
      </c>
      <c r="E34" s="124">
        <v>881.054057035634</v>
      </c>
      <c r="F34" s="125">
        <v>623.8085811153733</v>
      </c>
      <c r="G34" s="126">
        <v>503.8097936064309</v>
      </c>
    </row>
    <row r="35" spans="1:7" ht="15" customHeight="1">
      <c r="A35" s="93">
        <v>32</v>
      </c>
      <c r="B35" s="146">
        <v>1735</v>
      </c>
      <c r="C35" s="147" t="s">
        <v>55</v>
      </c>
      <c r="D35" s="139">
        <v>9.05</v>
      </c>
      <c r="E35" s="124">
        <v>783.5717724894176</v>
      </c>
      <c r="F35" s="125">
        <v>553.1231481336428</v>
      </c>
      <c r="G35" s="126">
        <v>444.04360454739464</v>
      </c>
    </row>
    <row r="36" spans="1:7" ht="15" customHeight="1">
      <c r="A36" s="93">
        <v>33</v>
      </c>
      <c r="B36" s="148">
        <v>3001</v>
      </c>
      <c r="C36" s="149" t="s">
        <v>97</v>
      </c>
      <c r="D36" s="140">
        <v>8.4</v>
      </c>
      <c r="E36" s="127">
        <v>806.6828181572449</v>
      </c>
      <c r="F36" s="128">
        <v>569.8618075242498</v>
      </c>
      <c r="G36" s="129">
        <v>458.1637476481423</v>
      </c>
    </row>
    <row r="37" spans="1:7" ht="15" customHeight="1">
      <c r="A37" s="93">
        <v>34</v>
      </c>
      <c r="B37" s="146">
        <v>4014</v>
      </c>
      <c r="C37" s="147" t="s">
        <v>67</v>
      </c>
      <c r="D37" s="139">
        <v>10.25</v>
      </c>
      <c r="E37" s="124">
        <v>746</v>
      </c>
      <c r="F37" s="125">
        <v>526</v>
      </c>
      <c r="G37" s="126">
        <v>421</v>
      </c>
    </row>
    <row r="38" spans="1:7" ht="15" customHeight="1">
      <c r="A38" s="93">
        <v>35</v>
      </c>
      <c r="B38" s="146">
        <v>4323</v>
      </c>
      <c r="C38" s="147" t="s">
        <v>57</v>
      </c>
      <c r="D38" s="139">
        <v>7.05</v>
      </c>
      <c r="E38" s="124">
        <v>863.7299374186053</v>
      </c>
      <c r="F38" s="125">
        <v>611.2313469612747</v>
      </c>
      <c r="G38" s="126">
        <v>493.14949591366184</v>
      </c>
    </row>
    <row r="39" spans="1:7" ht="15" customHeight="1">
      <c r="A39" s="93">
        <v>36</v>
      </c>
      <c r="B39" s="146">
        <v>4400</v>
      </c>
      <c r="C39" s="147" t="s">
        <v>58</v>
      </c>
      <c r="D39" s="139">
        <v>7.8</v>
      </c>
      <c r="E39" s="124">
        <v>830.3378464871181</v>
      </c>
      <c r="F39" s="125">
        <v>587.0071952130542</v>
      </c>
      <c r="G39" s="126">
        <v>472.6485060812551</v>
      </c>
    </row>
    <row r="40" spans="1:7" ht="15" customHeight="1">
      <c r="A40" s="93">
        <v>37</v>
      </c>
      <c r="B40" s="146">
        <v>4469</v>
      </c>
      <c r="C40" s="147" t="s">
        <v>98</v>
      </c>
      <c r="D40" s="139">
        <v>7</v>
      </c>
      <c r="E40" s="124">
        <v>866.1308203737126</v>
      </c>
      <c r="F40" s="125">
        <v>612.9739941958445</v>
      </c>
      <c r="G40" s="126">
        <v>494.625891305319</v>
      </c>
    </row>
    <row r="41" spans="1:7" ht="15" customHeight="1">
      <c r="A41" s="93">
        <v>38</v>
      </c>
      <c r="B41" s="146">
        <v>4600</v>
      </c>
      <c r="C41" s="147" t="s">
        <v>68</v>
      </c>
      <c r="D41" s="139">
        <v>10.3</v>
      </c>
      <c r="E41" s="124">
        <v>745.0153326682203</v>
      </c>
      <c r="F41" s="125">
        <v>525.2261925406953</v>
      </c>
      <c r="G41" s="126">
        <v>420.55847411814426</v>
      </c>
    </row>
    <row r="42" spans="1:7" ht="15" customHeight="1">
      <c r="A42" s="93">
        <v>39</v>
      </c>
      <c r="B42" s="146">
        <v>4855</v>
      </c>
      <c r="C42" s="147" t="s">
        <v>59</v>
      </c>
      <c r="D42" s="139">
        <v>7.3</v>
      </c>
      <c r="E42" s="124">
        <v>852.0710558971853</v>
      </c>
      <c r="F42" s="125">
        <v>602.7706834265737</v>
      </c>
      <c r="G42" s="126">
        <v>485.98450373067425</v>
      </c>
    </row>
    <row r="43" spans="1:7" ht="15" customHeight="1">
      <c r="A43" s="93">
        <v>40</v>
      </c>
      <c r="B43" s="148">
        <v>5755</v>
      </c>
      <c r="C43" s="149" t="s">
        <v>60</v>
      </c>
      <c r="D43" s="140">
        <v>7.85</v>
      </c>
      <c r="E43" s="127">
        <v>828.2712030511233</v>
      </c>
      <c r="F43" s="128">
        <v>585.5087679743177</v>
      </c>
      <c r="G43" s="129">
        <v>471.38175266352573</v>
      </c>
    </row>
    <row r="44" spans="1:7" ht="15" customHeight="1">
      <c r="A44" s="93">
        <v>41</v>
      </c>
      <c r="B44" s="150">
        <v>6031</v>
      </c>
      <c r="C44" s="151" t="s">
        <v>75</v>
      </c>
      <c r="D44" s="139">
        <v>14.15</v>
      </c>
      <c r="E44" s="124">
        <v>658.2285521296562</v>
      </c>
      <c r="F44" s="125">
        <v>462.5713064601662</v>
      </c>
      <c r="G44" s="126">
        <v>368.0444880018927</v>
      </c>
    </row>
    <row r="45" spans="1:7" ht="15" customHeight="1">
      <c r="A45" s="93">
        <v>42</v>
      </c>
      <c r="B45" s="150">
        <v>6166</v>
      </c>
      <c r="C45" s="154" t="s">
        <v>66</v>
      </c>
      <c r="D45" s="139">
        <v>9.95</v>
      </c>
      <c r="E45" s="124">
        <v>755.1282656636556</v>
      </c>
      <c r="F45" s="125">
        <v>532.5397540905764</v>
      </c>
      <c r="G45" s="126">
        <v>426.709516627068</v>
      </c>
    </row>
    <row r="46" spans="1:7" ht="15" customHeight="1">
      <c r="A46" s="93">
        <v>43</v>
      </c>
      <c r="B46" s="155">
        <v>6184</v>
      </c>
      <c r="C46" s="156" t="s">
        <v>99</v>
      </c>
      <c r="D46" s="143" t="s">
        <v>100</v>
      </c>
      <c r="E46" s="136" t="e">
        <v>#VALUE!</v>
      </c>
      <c r="F46" s="137" t="e">
        <v>#VALUE!</v>
      </c>
      <c r="G46" s="138" t="e">
        <v>#VALUE!</v>
      </c>
    </row>
    <row r="47" spans="1:7" ht="15" customHeight="1">
      <c r="A47" s="93">
        <v>44</v>
      </c>
      <c r="B47" s="148">
        <v>6352</v>
      </c>
      <c r="C47" s="149" t="s">
        <v>104</v>
      </c>
      <c r="D47" s="140">
        <v>9.65</v>
      </c>
      <c r="E47" s="127">
        <v>764</v>
      </c>
      <c r="F47" s="128">
        <v>539</v>
      </c>
      <c r="G47" s="129">
        <v>432</v>
      </c>
    </row>
    <row r="48" spans="1:7" ht="15">
      <c r="A48" s="93">
        <v>45</v>
      </c>
      <c r="B48" s="146"/>
      <c r="C48" s="147" t="s">
        <v>65</v>
      </c>
      <c r="D48" s="139">
        <v>6.55</v>
      </c>
      <c r="E48" s="124">
        <v>888.8687161259958</v>
      </c>
      <c r="F48" s="125">
        <v>629.4840722721437</v>
      </c>
      <c r="G48" s="126">
        <v>508.62379817928024</v>
      </c>
    </row>
    <row r="49" spans="1:7" ht="15">
      <c r="A49" s="93">
        <v>46</v>
      </c>
      <c r="B49" s="157"/>
      <c r="C49" s="158" t="s">
        <v>101</v>
      </c>
      <c r="D49" s="140">
        <v>6.6</v>
      </c>
      <c r="E49" s="127">
        <v>886.2364201869341</v>
      </c>
      <c r="F49" s="128">
        <v>627.5721918876061</v>
      </c>
      <c r="G49" s="129">
        <v>507.0018800123949</v>
      </c>
    </row>
    <row r="50" spans="1:7" ht="15">
      <c r="A50" s="93">
        <v>47</v>
      </c>
      <c r="B50" s="146"/>
      <c r="C50" s="147" t="s">
        <v>78</v>
      </c>
      <c r="D50" s="139">
        <v>6.65</v>
      </c>
      <c r="E50" s="124">
        <v>883.6316981333581</v>
      </c>
      <c r="F50" s="125">
        <v>625.6804821954245</v>
      </c>
      <c r="G50" s="126">
        <v>505.3973165224399</v>
      </c>
    </row>
    <row r="51" spans="1:7" ht="15">
      <c r="A51" s="93">
        <v>48</v>
      </c>
      <c r="B51" s="146"/>
      <c r="C51" s="147" t="s">
        <v>77</v>
      </c>
      <c r="D51" s="139">
        <v>6.7</v>
      </c>
      <c r="E51" s="124">
        <v>881.054057035634</v>
      </c>
      <c r="F51" s="125">
        <v>623.8085811153733</v>
      </c>
      <c r="G51" s="126">
        <v>503.8097936064309</v>
      </c>
    </row>
    <row r="52" spans="1:7" ht="15">
      <c r="A52" s="93">
        <v>49</v>
      </c>
      <c r="B52" s="146"/>
      <c r="C52" s="147" t="s">
        <v>64</v>
      </c>
      <c r="D52" s="139">
        <v>6.7</v>
      </c>
      <c r="E52" s="124">
        <v>881.054057035634</v>
      </c>
      <c r="F52" s="125">
        <v>623.8085811153733</v>
      </c>
      <c r="G52" s="126">
        <v>503.8097936064309</v>
      </c>
    </row>
    <row r="53" spans="1:7" ht="15">
      <c r="A53" s="93">
        <v>50</v>
      </c>
      <c r="B53" s="146"/>
      <c r="C53" s="147" t="s">
        <v>102</v>
      </c>
      <c r="D53" s="139">
        <v>6.75</v>
      </c>
      <c r="E53" s="124">
        <v>878.5030163703211</v>
      </c>
      <c r="F53" s="125">
        <v>621.9561357067055</v>
      </c>
      <c r="G53" s="126">
        <v>502.23900513588427</v>
      </c>
    </row>
    <row r="54" spans="1:7" ht="15">
      <c r="A54" s="93">
        <v>51</v>
      </c>
      <c r="B54" s="146"/>
      <c r="C54" s="147" t="s">
        <v>63</v>
      </c>
      <c r="D54" s="139">
        <v>6.75</v>
      </c>
      <c r="E54" s="124">
        <v>878.5030163703211</v>
      </c>
      <c r="F54" s="125">
        <v>621.9561357067055</v>
      </c>
      <c r="G54" s="126">
        <v>502.23900513588427</v>
      </c>
    </row>
    <row r="55" spans="1:7" ht="15">
      <c r="A55" s="93">
        <v>52</v>
      </c>
      <c r="B55" s="146"/>
      <c r="C55" s="147" t="s">
        <v>62</v>
      </c>
      <c r="D55" s="139">
        <v>6.8</v>
      </c>
      <c r="E55" s="124">
        <v>875.9781076188025</v>
      </c>
      <c r="F55" s="125">
        <v>620.122801871807</v>
      </c>
      <c r="G55" s="126">
        <v>500.6846526970887</v>
      </c>
    </row>
    <row r="56" spans="1:7" ht="15">
      <c r="A56" s="93">
        <v>53</v>
      </c>
      <c r="B56" s="146"/>
      <c r="C56" s="147" t="s">
        <v>56</v>
      </c>
      <c r="D56" s="139">
        <v>7.25</v>
      </c>
      <c r="E56" s="124">
        <v>854.358030346885</v>
      </c>
      <c r="F56" s="125">
        <v>604.4300713942546</v>
      </c>
      <c r="G56" s="126">
        <v>487.38937780499094</v>
      </c>
    </row>
    <row r="57" spans="1:7" ht="15">
      <c r="A57" s="93">
        <v>54</v>
      </c>
      <c r="B57" s="146"/>
      <c r="C57" s="147" t="s">
        <v>61</v>
      </c>
      <c r="D57" s="139">
        <v>7.8</v>
      </c>
      <c r="E57" s="124">
        <v>830.3378464871181</v>
      </c>
      <c r="F57" s="125">
        <v>587.0071952130542</v>
      </c>
      <c r="G57" s="126">
        <v>472.6485060812551</v>
      </c>
    </row>
    <row r="58" spans="1:7" ht="15">
      <c r="A58" s="93">
        <v>55</v>
      </c>
      <c r="B58" s="146"/>
      <c r="C58" s="147" t="s">
        <v>103</v>
      </c>
      <c r="D58" s="139">
        <v>8.25</v>
      </c>
      <c r="E58" s="124">
        <v>812.371517942931</v>
      </c>
      <c r="F58" s="125">
        <v>573.9838675986155</v>
      </c>
      <c r="G58" s="126">
        <v>461.64417951883917</v>
      </c>
    </row>
    <row r="59" spans="1:7" ht="15" thickBot="1">
      <c r="A59" s="159">
        <v>56</v>
      </c>
      <c r="B59" s="160"/>
      <c r="C59" s="156" t="s">
        <v>105</v>
      </c>
      <c r="D59" s="143">
        <v>10.35</v>
      </c>
      <c r="E59" s="161">
        <v>743.6096070302513</v>
      </c>
      <c r="F59" s="162">
        <v>524.2097879854908</v>
      </c>
      <c r="G59" s="163">
        <v>420.55847411814426</v>
      </c>
    </row>
  </sheetData>
  <sheetProtection password="EDAE" sheet="1"/>
  <mergeCells count="1">
    <mergeCell ref="A1:G1"/>
  </mergeCells>
  <printOptions/>
  <pageMargins left="0.7874015748031497" right="0.36" top="0.2" bottom="0.16" header="0.32" footer="0.5118110236220472"/>
  <pageSetup horizontalDpi="200" verticalDpi="200" orientation="portrait" paperSize="9" r:id="rId1"/>
</worksheet>
</file>

<file path=xl/worksheets/sheet10.xml><?xml version="1.0" encoding="utf-8"?>
<worksheet xmlns="http://schemas.openxmlformats.org/spreadsheetml/2006/main" xmlns:r="http://schemas.openxmlformats.org/officeDocument/2006/relationships">
  <dimension ref="A1:L32"/>
  <sheetViews>
    <sheetView zoomScale="75" zoomScaleNormal="75" zoomScalePageLayoutView="0" workbookViewId="0" topLeftCell="B1">
      <selection activeCell="N18" sqref="N18"/>
    </sheetView>
  </sheetViews>
  <sheetFormatPr defaultColWidth="9.00390625" defaultRowHeight="13.5"/>
  <cols>
    <col min="1" max="1" width="8.375" style="4" customWidth="1"/>
    <col min="2" max="4" width="8.375" style="5" customWidth="1"/>
    <col min="5" max="6" width="8.375" style="61" customWidth="1"/>
    <col min="7" max="12" width="8.375" style="5" customWidth="1"/>
    <col min="13" max="15" width="9.25390625" style="5" customWidth="1"/>
    <col min="16" max="16384" width="9.00390625" style="5" customWidth="1"/>
  </cols>
  <sheetData>
    <row r="1" spans="1:11" ht="14.25" customHeight="1">
      <c r="A1" s="353"/>
      <c r="B1" s="353"/>
      <c r="C1" s="353"/>
      <c r="D1" s="353"/>
      <c r="E1" s="353"/>
      <c r="F1" s="353"/>
      <c r="G1" s="353"/>
      <c r="H1" s="353"/>
      <c r="I1" s="353"/>
      <c r="J1" s="353"/>
      <c r="K1" s="353"/>
    </row>
    <row r="2" spans="1:12" s="17" customFormat="1" ht="20.25" customHeight="1">
      <c r="A2" s="327" t="s">
        <v>174</v>
      </c>
      <c r="B2" s="327"/>
      <c r="C2" s="327"/>
      <c r="D2" s="327"/>
      <c r="E2" s="327"/>
      <c r="F2" s="327"/>
      <c r="G2" s="327"/>
      <c r="H2" s="327"/>
      <c r="I2" s="327"/>
      <c r="J2" s="327"/>
      <c r="K2" s="327"/>
      <c r="L2" s="327"/>
    </row>
    <row r="3" spans="1:12" ht="21" customHeight="1">
      <c r="A3" s="354"/>
      <c r="B3" s="354"/>
      <c r="C3" s="354"/>
      <c r="D3" s="354"/>
      <c r="E3" s="354"/>
      <c r="F3" s="354"/>
      <c r="G3" s="354"/>
      <c r="H3" s="354"/>
      <c r="I3" s="354"/>
      <c r="J3" s="354"/>
      <c r="K3" s="355" t="s">
        <v>319</v>
      </c>
      <c r="L3" s="355"/>
    </row>
    <row r="4" spans="1:12" ht="20.25" customHeight="1">
      <c r="A4" s="352" t="s">
        <v>175</v>
      </c>
      <c r="B4" s="352"/>
      <c r="C4" s="352" t="s">
        <v>176</v>
      </c>
      <c r="D4" s="352"/>
      <c r="E4" s="352" t="s">
        <v>177</v>
      </c>
      <c r="F4" s="352"/>
      <c r="G4" s="352" t="s">
        <v>178</v>
      </c>
      <c r="H4" s="352"/>
      <c r="I4" s="352" t="s">
        <v>179</v>
      </c>
      <c r="J4" s="352"/>
      <c r="K4" s="352" t="s">
        <v>180</v>
      </c>
      <c r="L4" s="352"/>
    </row>
    <row r="5" spans="1:12" s="16" customFormat="1" ht="46.5" customHeight="1">
      <c r="A5" s="348">
        <v>40559</v>
      </c>
      <c r="B5" s="349"/>
      <c r="C5" s="348">
        <v>40594</v>
      </c>
      <c r="D5" s="349"/>
      <c r="E5" s="348">
        <v>40622</v>
      </c>
      <c r="F5" s="349"/>
      <c r="G5" s="348">
        <v>39555</v>
      </c>
      <c r="H5" s="349"/>
      <c r="I5" s="348">
        <v>40678</v>
      </c>
      <c r="J5" s="349"/>
      <c r="K5" s="348">
        <v>40713</v>
      </c>
      <c r="L5" s="349"/>
    </row>
    <row r="6" spans="1:12" ht="21" customHeight="1">
      <c r="A6" s="204" t="s">
        <v>181</v>
      </c>
      <c r="B6" s="205" t="s">
        <v>31</v>
      </c>
      <c r="C6" s="204" t="s">
        <v>181</v>
      </c>
      <c r="D6" s="205" t="s">
        <v>31</v>
      </c>
      <c r="E6" s="204" t="s">
        <v>181</v>
      </c>
      <c r="F6" s="205" t="s">
        <v>31</v>
      </c>
      <c r="G6" s="204" t="s">
        <v>181</v>
      </c>
      <c r="H6" s="205" t="s">
        <v>31</v>
      </c>
      <c r="I6" s="204" t="s">
        <v>181</v>
      </c>
      <c r="J6" s="205" t="s">
        <v>31</v>
      </c>
      <c r="K6" s="204" t="s">
        <v>181</v>
      </c>
      <c r="L6" s="205" t="s">
        <v>31</v>
      </c>
    </row>
    <row r="7" spans="1:12" ht="18" customHeight="1">
      <c r="A7" s="206" t="s">
        <v>182</v>
      </c>
      <c r="B7" s="207" t="s">
        <v>183</v>
      </c>
      <c r="C7" s="206" t="s">
        <v>184</v>
      </c>
      <c r="D7" s="207" t="s">
        <v>185</v>
      </c>
      <c r="E7" s="208"/>
      <c r="F7" s="209"/>
      <c r="G7" s="210"/>
      <c r="H7" s="207"/>
      <c r="I7" s="210" t="s">
        <v>186</v>
      </c>
      <c r="J7" s="207" t="s">
        <v>187</v>
      </c>
      <c r="K7" s="206" t="s">
        <v>188</v>
      </c>
      <c r="L7" s="207" t="s">
        <v>189</v>
      </c>
    </row>
    <row r="8" spans="1:12" ht="18" customHeight="1">
      <c r="A8" s="211" t="s">
        <v>190</v>
      </c>
      <c r="B8" s="212" t="s">
        <v>187</v>
      </c>
      <c r="C8" s="211" t="s">
        <v>191</v>
      </c>
      <c r="D8" s="212" t="s">
        <v>185</v>
      </c>
      <c r="E8" s="211"/>
      <c r="F8" s="212"/>
      <c r="G8" s="213"/>
      <c r="H8" s="207"/>
      <c r="I8" s="213" t="s">
        <v>192</v>
      </c>
      <c r="J8" s="212" t="s">
        <v>187</v>
      </c>
      <c r="K8" s="211" t="s">
        <v>193</v>
      </c>
      <c r="L8" s="212" t="s">
        <v>189</v>
      </c>
    </row>
    <row r="9" spans="1:12" ht="18" customHeight="1">
      <c r="A9" s="214" t="s">
        <v>194</v>
      </c>
      <c r="B9" s="212" t="s">
        <v>195</v>
      </c>
      <c r="C9" s="214" t="s">
        <v>196</v>
      </c>
      <c r="D9" s="212" t="s">
        <v>197</v>
      </c>
      <c r="E9" s="214"/>
      <c r="F9" s="212"/>
      <c r="G9" s="215"/>
      <c r="H9" s="207"/>
      <c r="I9" s="215" t="s">
        <v>198</v>
      </c>
      <c r="J9" s="212" t="s">
        <v>187</v>
      </c>
      <c r="K9" s="214" t="s">
        <v>199</v>
      </c>
      <c r="L9" s="212" t="s">
        <v>200</v>
      </c>
    </row>
    <row r="10" spans="1:12" ht="18" customHeight="1">
      <c r="A10" s="214"/>
      <c r="B10" s="212"/>
      <c r="C10" s="214" t="s">
        <v>201</v>
      </c>
      <c r="D10" s="212" t="s">
        <v>202</v>
      </c>
      <c r="E10" s="214"/>
      <c r="F10" s="212"/>
      <c r="G10" s="215"/>
      <c r="H10" s="212"/>
      <c r="I10" s="215" t="s">
        <v>190</v>
      </c>
      <c r="J10" s="212" t="s">
        <v>187</v>
      </c>
      <c r="K10" s="214" t="s">
        <v>190</v>
      </c>
      <c r="L10" s="212" t="s">
        <v>187</v>
      </c>
    </row>
    <row r="11" spans="1:12" ht="18" customHeight="1">
      <c r="A11" s="214"/>
      <c r="B11" s="212"/>
      <c r="C11" s="214" t="s">
        <v>203</v>
      </c>
      <c r="D11" s="212" t="s">
        <v>202</v>
      </c>
      <c r="E11" s="214"/>
      <c r="F11" s="212"/>
      <c r="G11" s="215"/>
      <c r="H11" s="212"/>
      <c r="I11" s="215" t="s">
        <v>199</v>
      </c>
      <c r="J11" s="212" t="s">
        <v>200</v>
      </c>
      <c r="K11" s="214"/>
      <c r="L11" s="212"/>
    </row>
    <row r="12" spans="1:12" ht="18" customHeight="1">
      <c r="A12" s="214"/>
      <c r="B12" s="212"/>
      <c r="C12" s="214" t="s">
        <v>204</v>
      </c>
      <c r="D12" s="212" t="s">
        <v>202</v>
      </c>
      <c r="E12" s="214"/>
      <c r="F12" s="212"/>
      <c r="G12" s="215"/>
      <c r="H12" s="212"/>
      <c r="I12" s="215" t="s">
        <v>205</v>
      </c>
      <c r="J12" s="212" t="s">
        <v>200</v>
      </c>
      <c r="K12" s="214"/>
      <c r="L12" s="212"/>
    </row>
    <row r="13" spans="1:12" ht="18" customHeight="1">
      <c r="A13" s="214"/>
      <c r="B13" s="212"/>
      <c r="C13" s="214" t="s">
        <v>206</v>
      </c>
      <c r="D13" s="212" t="s">
        <v>202</v>
      </c>
      <c r="E13" s="214"/>
      <c r="F13" s="212"/>
      <c r="G13" s="215"/>
      <c r="H13" s="212"/>
      <c r="I13" s="215"/>
      <c r="J13" s="212"/>
      <c r="K13" s="214"/>
      <c r="L13" s="212"/>
    </row>
    <row r="14" spans="1:12" ht="18" customHeight="1">
      <c r="A14" s="214"/>
      <c r="B14" s="212"/>
      <c r="C14" s="214" t="s">
        <v>207</v>
      </c>
      <c r="D14" s="212" t="s">
        <v>202</v>
      </c>
      <c r="E14" s="214"/>
      <c r="F14" s="212"/>
      <c r="G14" s="215"/>
      <c r="H14" s="212"/>
      <c r="I14" s="215"/>
      <c r="J14" s="212"/>
      <c r="K14" s="214"/>
      <c r="L14" s="212"/>
    </row>
    <row r="15" spans="1:12" ht="18" customHeight="1">
      <c r="A15" s="214"/>
      <c r="B15" s="212"/>
      <c r="C15" s="214" t="s">
        <v>208</v>
      </c>
      <c r="D15" s="212" t="s">
        <v>202</v>
      </c>
      <c r="E15" s="214"/>
      <c r="F15" s="212"/>
      <c r="G15" s="216"/>
      <c r="H15" s="212"/>
      <c r="I15" s="216"/>
      <c r="J15" s="212"/>
      <c r="K15" s="214"/>
      <c r="L15" s="212"/>
    </row>
    <row r="16" spans="1:12" ht="18" customHeight="1">
      <c r="A16" s="217"/>
      <c r="B16" s="218"/>
      <c r="C16" s="217"/>
      <c r="D16" s="218"/>
      <c r="E16" s="217"/>
      <c r="F16" s="218"/>
      <c r="G16" s="219"/>
      <c r="H16" s="218"/>
      <c r="I16" s="219"/>
      <c r="J16" s="218"/>
      <c r="K16" s="217"/>
      <c r="L16" s="218"/>
    </row>
    <row r="17" spans="1:12" ht="18" customHeight="1">
      <c r="A17" s="220"/>
      <c r="B17" s="221"/>
      <c r="C17" s="220"/>
      <c r="D17" s="221"/>
      <c r="E17" s="220"/>
      <c r="F17" s="221"/>
      <c r="G17" s="222"/>
      <c r="H17" s="221"/>
      <c r="I17" s="222"/>
      <c r="J17" s="221"/>
      <c r="K17" s="220"/>
      <c r="L17" s="221"/>
    </row>
    <row r="18" spans="1:12" ht="14.25">
      <c r="A18" s="223"/>
      <c r="B18" s="224"/>
      <c r="C18" s="224"/>
      <c r="D18" s="224"/>
      <c r="E18" s="224"/>
      <c r="F18" s="224"/>
      <c r="G18" s="224"/>
      <c r="H18" s="224"/>
      <c r="I18" s="224"/>
      <c r="J18" s="224"/>
      <c r="K18" s="224"/>
      <c r="L18" s="224"/>
    </row>
    <row r="19" spans="1:12" ht="21" customHeight="1">
      <c r="A19" s="352" t="s">
        <v>215</v>
      </c>
      <c r="B19" s="352"/>
      <c r="C19" s="352" t="s">
        <v>209</v>
      </c>
      <c r="D19" s="352"/>
      <c r="E19" s="352" t="s">
        <v>210</v>
      </c>
      <c r="F19" s="352"/>
      <c r="G19" s="352" t="s">
        <v>211</v>
      </c>
      <c r="H19" s="352"/>
      <c r="I19" s="352" t="s">
        <v>330</v>
      </c>
      <c r="J19" s="352"/>
      <c r="K19" s="352" t="s">
        <v>212</v>
      </c>
      <c r="L19" s="352"/>
    </row>
    <row r="20" spans="1:12" ht="46.5" customHeight="1">
      <c r="A20" s="348">
        <v>40741</v>
      </c>
      <c r="B20" s="349"/>
      <c r="C20" s="348">
        <v>44429</v>
      </c>
      <c r="D20" s="349"/>
      <c r="E20" s="350">
        <v>40804</v>
      </c>
      <c r="F20" s="351"/>
      <c r="G20" s="350">
        <v>40832</v>
      </c>
      <c r="H20" s="351"/>
      <c r="I20" s="348">
        <v>40867</v>
      </c>
      <c r="J20" s="349"/>
      <c r="K20" s="348">
        <v>40895</v>
      </c>
      <c r="L20" s="349"/>
    </row>
    <row r="21" spans="1:12" ht="21" customHeight="1">
      <c r="A21" s="204" t="s">
        <v>181</v>
      </c>
      <c r="B21" s="205" t="s">
        <v>31</v>
      </c>
      <c r="C21" s="204" t="s">
        <v>181</v>
      </c>
      <c r="D21" s="205" t="s">
        <v>31</v>
      </c>
      <c r="E21" s="204" t="s">
        <v>181</v>
      </c>
      <c r="F21" s="205" t="s">
        <v>31</v>
      </c>
      <c r="G21" s="204" t="s">
        <v>181</v>
      </c>
      <c r="H21" s="205" t="s">
        <v>31</v>
      </c>
      <c r="I21" s="204" t="s">
        <v>181</v>
      </c>
      <c r="J21" s="205" t="s">
        <v>31</v>
      </c>
      <c r="K21" s="204" t="s">
        <v>181</v>
      </c>
      <c r="L21" s="205" t="s">
        <v>31</v>
      </c>
    </row>
    <row r="22" spans="1:12" ht="18" customHeight="1">
      <c r="A22" s="206" t="s">
        <v>214</v>
      </c>
      <c r="B22" s="207" t="s">
        <v>216</v>
      </c>
      <c r="C22" s="206" t="s">
        <v>224</v>
      </c>
      <c r="D22" s="207" t="s">
        <v>202</v>
      </c>
      <c r="E22" s="214" t="s">
        <v>182</v>
      </c>
      <c r="F22" s="212" t="s">
        <v>183</v>
      </c>
      <c r="G22" s="206" t="s">
        <v>184</v>
      </c>
      <c r="H22" s="207" t="s">
        <v>185</v>
      </c>
      <c r="I22" s="206" t="s">
        <v>290</v>
      </c>
      <c r="J22" s="207" t="s">
        <v>289</v>
      </c>
      <c r="K22" s="206" t="s">
        <v>326</v>
      </c>
      <c r="L22" s="207" t="s">
        <v>327</v>
      </c>
    </row>
    <row r="23" spans="1:12" ht="18" customHeight="1">
      <c r="A23" s="211" t="s">
        <v>199</v>
      </c>
      <c r="B23" s="212" t="s">
        <v>200</v>
      </c>
      <c r="C23" s="211" t="s">
        <v>225</v>
      </c>
      <c r="D23" s="212" t="s">
        <v>202</v>
      </c>
      <c r="E23" s="211" t="s">
        <v>245</v>
      </c>
      <c r="F23" s="212" t="s">
        <v>183</v>
      </c>
      <c r="G23" s="211" t="s">
        <v>255</v>
      </c>
      <c r="H23" s="212" t="s">
        <v>256</v>
      </c>
      <c r="I23" s="211" t="s">
        <v>291</v>
      </c>
      <c r="J23" s="212" t="s">
        <v>289</v>
      </c>
      <c r="K23" s="211" t="s">
        <v>328</v>
      </c>
      <c r="L23" s="207" t="s">
        <v>327</v>
      </c>
    </row>
    <row r="24" spans="1:12" ht="18" customHeight="1">
      <c r="A24" s="214"/>
      <c r="B24" s="212"/>
      <c r="C24" s="214" t="s">
        <v>226</v>
      </c>
      <c r="D24" s="212" t="s">
        <v>189</v>
      </c>
      <c r="E24" s="214" t="s">
        <v>247</v>
      </c>
      <c r="F24" s="212" t="s">
        <v>183</v>
      </c>
      <c r="G24" s="214" t="s">
        <v>199</v>
      </c>
      <c r="H24" s="212" t="s">
        <v>200</v>
      </c>
      <c r="I24" s="214" t="s">
        <v>292</v>
      </c>
      <c r="J24" s="212" t="s">
        <v>289</v>
      </c>
      <c r="K24" s="214" t="s">
        <v>329</v>
      </c>
      <c r="L24" s="207" t="s">
        <v>327</v>
      </c>
    </row>
    <row r="25" spans="1:12" ht="18" customHeight="1">
      <c r="A25" s="214"/>
      <c r="B25" s="212"/>
      <c r="C25" s="214" t="s">
        <v>227</v>
      </c>
      <c r="D25" s="212" t="s">
        <v>189</v>
      </c>
      <c r="E25" s="214"/>
      <c r="F25" s="212"/>
      <c r="G25" s="214"/>
      <c r="H25" s="212"/>
      <c r="I25" s="214" t="s">
        <v>192</v>
      </c>
      <c r="J25" s="212" t="s">
        <v>187</v>
      </c>
      <c r="K25" s="214" t="s">
        <v>193</v>
      </c>
      <c r="L25" s="207" t="s">
        <v>189</v>
      </c>
    </row>
    <row r="26" spans="1:12" ht="18" customHeight="1">
      <c r="A26" s="214"/>
      <c r="B26" s="212"/>
      <c r="C26" s="214" t="s">
        <v>199</v>
      </c>
      <c r="D26" s="212" t="s">
        <v>200</v>
      </c>
      <c r="E26" s="214"/>
      <c r="F26" s="212"/>
      <c r="G26" s="214"/>
      <c r="H26" s="212"/>
      <c r="I26" s="214" t="s">
        <v>186</v>
      </c>
      <c r="J26" s="212" t="s">
        <v>187</v>
      </c>
      <c r="K26" s="214"/>
      <c r="L26" s="207"/>
    </row>
    <row r="27" spans="1:12" ht="18" customHeight="1">
      <c r="A27" s="214"/>
      <c r="B27" s="212"/>
      <c r="C27" s="214" t="s">
        <v>229</v>
      </c>
      <c r="D27" s="212" t="s">
        <v>228</v>
      </c>
      <c r="E27" s="214"/>
      <c r="F27" s="212"/>
      <c r="G27" s="214"/>
      <c r="H27" s="212"/>
      <c r="I27" s="214" t="s">
        <v>293</v>
      </c>
      <c r="J27" s="212" t="s">
        <v>187</v>
      </c>
      <c r="K27" s="214"/>
      <c r="L27" s="212"/>
    </row>
    <row r="28" spans="1:12" ht="18" customHeight="1">
      <c r="A28" s="214"/>
      <c r="B28" s="212"/>
      <c r="C28" s="214" t="s">
        <v>230</v>
      </c>
      <c r="D28" s="212" t="s">
        <v>228</v>
      </c>
      <c r="E28" s="214"/>
      <c r="F28" s="212"/>
      <c r="G28" s="214"/>
      <c r="H28" s="212"/>
      <c r="I28" s="214" t="s">
        <v>198</v>
      </c>
      <c r="J28" s="212" t="s">
        <v>187</v>
      </c>
      <c r="K28" s="214"/>
      <c r="L28" s="212"/>
    </row>
    <row r="29" spans="1:12" ht="18" customHeight="1">
      <c r="A29" s="214"/>
      <c r="B29" s="212"/>
      <c r="C29" s="214"/>
      <c r="D29" s="212"/>
      <c r="E29" s="214"/>
      <c r="F29" s="212"/>
      <c r="G29" s="214"/>
      <c r="H29" s="212"/>
      <c r="I29" s="214" t="s">
        <v>294</v>
      </c>
      <c r="J29" s="212" t="s">
        <v>187</v>
      </c>
      <c r="K29" s="214"/>
      <c r="L29" s="212"/>
    </row>
    <row r="30" spans="1:12" ht="18" customHeight="1">
      <c r="A30" s="220"/>
      <c r="B30" s="221"/>
      <c r="C30" s="220"/>
      <c r="D30" s="221"/>
      <c r="E30" s="220"/>
      <c r="F30" s="221"/>
      <c r="G30" s="220"/>
      <c r="H30" s="221"/>
      <c r="I30" s="220" t="s">
        <v>190</v>
      </c>
      <c r="J30" s="221" t="s">
        <v>187</v>
      </c>
      <c r="K30" s="220"/>
      <c r="L30" s="221"/>
    </row>
    <row r="31" spans="1:12" ht="14.25">
      <c r="A31" s="223"/>
      <c r="B31" s="224"/>
      <c r="C31" s="224"/>
      <c r="D31" s="224"/>
      <c r="E31" s="224"/>
      <c r="F31" s="224"/>
      <c r="G31" s="224"/>
      <c r="H31" s="224"/>
      <c r="I31" s="224"/>
      <c r="J31" s="224"/>
      <c r="K31" s="224"/>
      <c r="L31" s="224"/>
    </row>
    <row r="32" spans="1:12" ht="18" customHeight="1">
      <c r="A32" s="225"/>
      <c r="B32" s="226"/>
      <c r="C32" s="224"/>
      <c r="D32" s="224"/>
      <c r="E32" s="224"/>
      <c r="F32" s="224"/>
      <c r="G32" s="224"/>
      <c r="H32" s="224"/>
      <c r="I32" s="224"/>
      <c r="J32" s="224"/>
      <c r="K32" s="345" t="s">
        <v>213</v>
      </c>
      <c r="L32" s="345"/>
    </row>
  </sheetData>
  <sheetProtection password="EDAE" sheet="1"/>
  <mergeCells count="29">
    <mergeCell ref="I4:J4"/>
    <mergeCell ref="K4:L4"/>
    <mergeCell ref="A1:K1"/>
    <mergeCell ref="A2:L2"/>
    <mergeCell ref="A3:J3"/>
    <mergeCell ref="K3:L3"/>
    <mergeCell ref="A4:B4"/>
    <mergeCell ref="C4:D4"/>
    <mergeCell ref="E4:F4"/>
    <mergeCell ref="G4:H4"/>
    <mergeCell ref="K19:L19"/>
    <mergeCell ref="A5:B5"/>
    <mergeCell ref="C5:D5"/>
    <mergeCell ref="E5:F5"/>
    <mergeCell ref="A19:B19"/>
    <mergeCell ref="C19:D19"/>
    <mergeCell ref="E19:F19"/>
    <mergeCell ref="G19:H19"/>
    <mergeCell ref="G5:H5"/>
    <mergeCell ref="I5:J5"/>
    <mergeCell ref="K5:L5"/>
    <mergeCell ref="K32:L32"/>
    <mergeCell ref="A20:B20"/>
    <mergeCell ref="C20:D20"/>
    <mergeCell ref="E20:F20"/>
    <mergeCell ref="G20:H20"/>
    <mergeCell ref="I20:J20"/>
    <mergeCell ref="K20:L20"/>
    <mergeCell ref="I19:J19"/>
  </mergeCells>
  <printOptions/>
  <pageMargins left="0.35433070866141736" right="0.11811023622047245" top="0.7874015748031497" bottom="0.5905511811023623" header="0.5118110236220472" footer="0.5118110236220472"/>
  <pageSetup horizontalDpi="400" verticalDpi="400" orientation="portrait" paperSize="9" scale="98" r:id="rId2"/>
  <drawing r:id="rId1"/>
</worksheet>
</file>

<file path=xl/worksheets/sheet11.xml><?xml version="1.0" encoding="utf-8"?>
<worksheet xmlns="http://schemas.openxmlformats.org/spreadsheetml/2006/main" xmlns:r="http://schemas.openxmlformats.org/officeDocument/2006/relationships">
  <dimension ref="B2:N52"/>
  <sheetViews>
    <sheetView zoomScale="90" zoomScaleNormal="90" workbookViewId="0" topLeftCell="A3">
      <selection activeCell="J4" sqref="J4"/>
    </sheetView>
  </sheetViews>
  <sheetFormatPr defaultColWidth="9.00390625" defaultRowHeight="13.5"/>
  <cols>
    <col min="1" max="1" width="3.125" style="5" customWidth="1"/>
    <col min="2" max="2" width="4.25390625" style="5" customWidth="1"/>
    <col min="3" max="3" width="7.25390625" style="4" customWidth="1"/>
    <col min="4" max="4" width="16.25390625" style="5" customWidth="1"/>
    <col min="5" max="5" width="11.125" style="5" customWidth="1"/>
    <col min="6" max="6" width="11.00390625" style="5" customWidth="1"/>
    <col min="7" max="7" width="12.00390625" style="5" customWidth="1"/>
    <col min="8" max="8" width="11.75390625" style="5" customWidth="1"/>
    <col min="9" max="16384" width="9.00390625" style="5" customWidth="1"/>
  </cols>
  <sheetData>
    <row r="2" spans="2:8" ht="17.25" customHeight="1">
      <c r="B2" s="353" t="s">
        <v>280</v>
      </c>
      <c r="C2" s="353"/>
      <c r="D2" s="353"/>
      <c r="E2" s="353"/>
      <c r="F2" s="353"/>
      <c r="G2" s="353"/>
      <c r="H2" s="353"/>
    </row>
    <row r="3" spans="2:8" s="17" customFormat="1" ht="20.25" customHeight="1">
      <c r="B3" s="356" t="s">
        <v>324</v>
      </c>
      <c r="C3" s="356"/>
      <c r="D3" s="356"/>
      <c r="E3" s="356"/>
      <c r="F3" s="356"/>
      <c r="G3" s="356"/>
      <c r="H3" s="356"/>
    </row>
    <row r="4" spans="2:9" ht="21" customHeight="1">
      <c r="B4" s="233"/>
      <c r="G4" s="347" t="s">
        <v>319</v>
      </c>
      <c r="H4" s="347"/>
      <c r="I4" s="26"/>
    </row>
    <row r="5" spans="2:8" s="16" customFormat="1" ht="48" customHeight="1">
      <c r="B5" s="244" t="s">
        <v>279</v>
      </c>
      <c r="C5" s="31" t="s">
        <v>30</v>
      </c>
      <c r="D5" s="66" t="s">
        <v>31</v>
      </c>
      <c r="E5" s="18" t="s">
        <v>281</v>
      </c>
      <c r="F5" s="18" t="s">
        <v>282</v>
      </c>
      <c r="G5" s="22" t="s">
        <v>278</v>
      </c>
      <c r="H5" s="18" t="s">
        <v>283</v>
      </c>
    </row>
    <row r="6" spans="2:8" ht="14.25">
      <c r="B6" s="243" t="s">
        <v>108</v>
      </c>
      <c r="C6" s="34">
        <v>6352</v>
      </c>
      <c r="D6" s="67" t="s">
        <v>297</v>
      </c>
      <c r="E6" s="36">
        <v>71.3</v>
      </c>
      <c r="F6" s="119">
        <v>100</v>
      </c>
      <c r="G6" s="36"/>
      <c r="H6" s="245">
        <f aca="true" t="shared" si="0" ref="H6:H31">E6+F6</f>
        <v>171.3</v>
      </c>
    </row>
    <row r="7" spans="2:8" ht="14.25">
      <c r="B7" s="53" t="s">
        <v>136</v>
      </c>
      <c r="C7" s="39">
        <v>1611</v>
      </c>
      <c r="D7" s="67" t="s">
        <v>298</v>
      </c>
      <c r="E7" s="43">
        <v>72.3</v>
      </c>
      <c r="F7" s="97">
        <v>91.9</v>
      </c>
      <c r="G7" s="43"/>
      <c r="H7" s="249">
        <f t="shared" si="0"/>
        <v>164.2</v>
      </c>
    </row>
    <row r="8" spans="2:8" ht="14.25">
      <c r="B8" s="53" t="s">
        <v>137</v>
      </c>
      <c r="C8" s="39">
        <v>321</v>
      </c>
      <c r="D8" s="67" t="s">
        <v>185</v>
      </c>
      <c r="E8" s="43">
        <v>53</v>
      </c>
      <c r="F8" s="41">
        <v>72.3</v>
      </c>
      <c r="G8" s="43"/>
      <c r="H8" s="249">
        <f t="shared" si="0"/>
        <v>125.3</v>
      </c>
    </row>
    <row r="9" spans="2:8" ht="14.25">
      <c r="B9" s="53" t="s">
        <v>126</v>
      </c>
      <c r="C9" s="39">
        <v>380</v>
      </c>
      <c r="D9" s="67" t="s">
        <v>299</v>
      </c>
      <c r="E9" s="43">
        <v>55.4</v>
      </c>
      <c r="F9" s="97">
        <v>69.4</v>
      </c>
      <c r="G9" s="43"/>
      <c r="H9" s="250">
        <f t="shared" si="0"/>
        <v>124.80000000000001</v>
      </c>
    </row>
    <row r="10" spans="2:8" ht="14.25">
      <c r="B10" s="242" t="s">
        <v>131</v>
      </c>
      <c r="C10" s="45">
        <v>4014</v>
      </c>
      <c r="D10" s="68" t="s">
        <v>189</v>
      </c>
      <c r="E10" s="48">
        <v>71.4</v>
      </c>
      <c r="F10" s="164">
        <v>51</v>
      </c>
      <c r="G10" s="48"/>
      <c r="H10" s="246">
        <f t="shared" si="0"/>
        <v>122.4</v>
      </c>
    </row>
    <row r="11" spans="2:8" ht="14.25">
      <c r="B11" s="241" t="s">
        <v>139</v>
      </c>
      <c r="C11" s="55">
        <v>319</v>
      </c>
      <c r="D11" s="69" t="s">
        <v>200</v>
      </c>
      <c r="E11" s="56">
        <v>48.2</v>
      </c>
      <c r="F11" s="119">
        <v>73</v>
      </c>
      <c r="G11" s="56"/>
      <c r="H11" s="251">
        <f t="shared" si="0"/>
        <v>121.2</v>
      </c>
    </row>
    <row r="12" spans="2:8" ht="14.25">
      <c r="B12" s="53" t="s">
        <v>140</v>
      </c>
      <c r="C12" s="99">
        <v>6166</v>
      </c>
      <c r="D12" s="67" t="s">
        <v>300</v>
      </c>
      <c r="E12" s="43">
        <v>21.1</v>
      </c>
      <c r="F12" s="97">
        <v>89.6</v>
      </c>
      <c r="G12" s="43"/>
      <c r="H12" s="246">
        <f t="shared" si="0"/>
        <v>110.69999999999999</v>
      </c>
    </row>
    <row r="13" spans="2:8" ht="14.25">
      <c r="B13" s="53" t="s">
        <v>141</v>
      </c>
      <c r="C13" s="39">
        <v>1985</v>
      </c>
      <c r="D13" s="67" t="s">
        <v>301</v>
      </c>
      <c r="E13" s="43">
        <v>40.2</v>
      </c>
      <c r="F13" s="97">
        <v>59.9</v>
      </c>
      <c r="G13" s="43"/>
      <c r="H13" s="250">
        <f t="shared" si="0"/>
        <v>100.1</v>
      </c>
    </row>
    <row r="14" spans="2:8" ht="14.25">
      <c r="B14" s="53" t="s">
        <v>142</v>
      </c>
      <c r="C14" s="39">
        <v>4469</v>
      </c>
      <c r="D14" s="67" t="s">
        <v>187</v>
      </c>
      <c r="E14" s="43">
        <v>29.8</v>
      </c>
      <c r="F14" s="41">
        <v>65.9</v>
      </c>
      <c r="G14" s="43"/>
      <c r="H14" s="246">
        <f t="shared" si="0"/>
        <v>95.7</v>
      </c>
    </row>
    <row r="15" spans="2:8" ht="14.25">
      <c r="B15" s="242" t="s">
        <v>143</v>
      </c>
      <c r="C15" s="45">
        <v>162</v>
      </c>
      <c r="D15" s="68" t="s">
        <v>302</v>
      </c>
      <c r="E15" s="48">
        <v>29</v>
      </c>
      <c r="F15" s="164">
        <v>62.8</v>
      </c>
      <c r="G15" s="48"/>
      <c r="H15" s="252">
        <f t="shared" si="0"/>
        <v>91.8</v>
      </c>
    </row>
    <row r="16" spans="2:8" ht="14.25">
      <c r="B16" s="241" t="s">
        <v>127</v>
      </c>
      <c r="C16" s="34">
        <v>199</v>
      </c>
      <c r="D16" s="69" t="s">
        <v>303</v>
      </c>
      <c r="E16" s="56">
        <v>41.1</v>
      </c>
      <c r="F16" s="119">
        <v>44</v>
      </c>
      <c r="G16" s="56"/>
      <c r="H16" s="251">
        <f t="shared" si="0"/>
        <v>85.1</v>
      </c>
    </row>
    <row r="17" spans="2:8" ht="14.25">
      <c r="B17" s="53" t="s">
        <v>128</v>
      </c>
      <c r="C17" s="39">
        <v>2212</v>
      </c>
      <c r="D17" s="67" t="s">
        <v>304</v>
      </c>
      <c r="E17" s="43">
        <v>26</v>
      </c>
      <c r="F17" s="41">
        <v>35.3</v>
      </c>
      <c r="G17" s="43"/>
      <c r="H17" s="250">
        <f t="shared" si="0"/>
        <v>61.3</v>
      </c>
    </row>
    <row r="18" spans="2:8" ht="14.25">
      <c r="B18" s="53" t="s">
        <v>277</v>
      </c>
      <c r="C18" s="39">
        <v>2640</v>
      </c>
      <c r="D18" s="67" t="s">
        <v>305</v>
      </c>
      <c r="E18" s="43">
        <v>8.6</v>
      </c>
      <c r="F18" s="41">
        <v>51.1</v>
      </c>
      <c r="G18" s="43"/>
      <c r="H18" s="250">
        <f t="shared" si="0"/>
        <v>59.7</v>
      </c>
    </row>
    <row r="19" spans="2:8" ht="14.25">
      <c r="B19" s="53" t="s">
        <v>276</v>
      </c>
      <c r="C19" s="39">
        <v>312</v>
      </c>
      <c r="D19" s="67" t="s">
        <v>306</v>
      </c>
      <c r="E19" s="43">
        <v>30.6</v>
      </c>
      <c r="F19" s="97">
        <v>26.6</v>
      </c>
      <c r="G19" s="43"/>
      <c r="H19" s="250">
        <f t="shared" si="0"/>
        <v>57.2</v>
      </c>
    </row>
    <row r="20" spans="2:8" ht="14.25">
      <c r="B20" s="242" t="s">
        <v>274</v>
      </c>
      <c r="C20" s="173">
        <v>5755</v>
      </c>
      <c r="D20" s="68" t="s">
        <v>275</v>
      </c>
      <c r="E20" s="48">
        <v>22.3</v>
      </c>
      <c r="F20" s="164">
        <v>29.9</v>
      </c>
      <c r="G20" s="48"/>
      <c r="H20" s="247">
        <f t="shared" si="0"/>
        <v>52.2</v>
      </c>
    </row>
    <row r="21" spans="2:8" ht="14.25">
      <c r="B21" s="108" t="s">
        <v>146</v>
      </c>
      <c r="C21" s="55">
        <v>1733</v>
      </c>
      <c r="D21" s="69" t="s">
        <v>315</v>
      </c>
      <c r="E21" s="56">
        <v>36.2</v>
      </c>
      <c r="F21" s="41">
        <v>15</v>
      </c>
      <c r="G21" s="56"/>
      <c r="H21" s="246">
        <f t="shared" si="0"/>
        <v>51.2</v>
      </c>
    </row>
    <row r="22" spans="2:8" ht="14.25">
      <c r="B22" s="110" t="s">
        <v>273</v>
      </c>
      <c r="C22" s="39">
        <v>346</v>
      </c>
      <c r="D22" s="67" t="s">
        <v>307</v>
      </c>
      <c r="E22" s="43">
        <v>20.7</v>
      </c>
      <c r="F22" s="41">
        <v>29.1</v>
      </c>
      <c r="G22" s="43"/>
      <c r="H22" s="249">
        <f t="shared" si="0"/>
        <v>49.8</v>
      </c>
    </row>
    <row r="23" spans="2:8" ht="14.25">
      <c r="B23" s="53" t="s">
        <v>272</v>
      </c>
      <c r="C23" s="39">
        <v>4323</v>
      </c>
      <c r="D23" s="67" t="s">
        <v>308</v>
      </c>
      <c r="E23" s="43">
        <v>12.3</v>
      </c>
      <c r="F23" s="41">
        <v>26.9</v>
      </c>
      <c r="G23" s="43"/>
      <c r="H23" s="250">
        <f t="shared" si="0"/>
        <v>39.2</v>
      </c>
    </row>
    <row r="24" spans="2:8" ht="14.25">
      <c r="B24" s="53" t="s">
        <v>271</v>
      </c>
      <c r="C24" s="39">
        <v>4400</v>
      </c>
      <c r="D24" s="67" t="s">
        <v>309</v>
      </c>
      <c r="E24" s="43">
        <v>10.5</v>
      </c>
      <c r="F24" s="97">
        <v>25.6</v>
      </c>
      <c r="G24" s="43"/>
      <c r="H24" s="250">
        <f t="shared" si="0"/>
        <v>36.1</v>
      </c>
    </row>
    <row r="25" spans="2:8" ht="14.25">
      <c r="B25" s="242" t="s">
        <v>270</v>
      </c>
      <c r="C25" s="45">
        <v>398</v>
      </c>
      <c r="D25" s="68" t="s">
        <v>310</v>
      </c>
      <c r="E25" s="48">
        <v>7.9</v>
      </c>
      <c r="F25" s="46">
        <v>14.5</v>
      </c>
      <c r="G25" s="48"/>
      <c r="H25" s="247">
        <f t="shared" si="0"/>
        <v>22.4</v>
      </c>
    </row>
    <row r="26" spans="2:8" ht="14.25">
      <c r="B26" s="241" t="s">
        <v>269</v>
      </c>
      <c r="C26" s="55">
        <v>1735</v>
      </c>
      <c r="D26" s="69" t="s">
        <v>296</v>
      </c>
      <c r="E26" s="56">
        <v>0</v>
      </c>
      <c r="F26" s="119">
        <v>15</v>
      </c>
      <c r="G26" s="56"/>
      <c r="H26" s="251">
        <f t="shared" si="0"/>
        <v>15</v>
      </c>
    </row>
    <row r="27" spans="2:8" ht="14.25">
      <c r="B27" s="53" t="s">
        <v>268</v>
      </c>
      <c r="C27" s="55">
        <v>131</v>
      </c>
      <c r="D27" s="67" t="s">
        <v>311</v>
      </c>
      <c r="E27" s="43">
        <v>6.6</v>
      </c>
      <c r="F27" s="97">
        <v>6.7</v>
      </c>
      <c r="G27" s="43"/>
      <c r="H27" s="250">
        <f t="shared" si="0"/>
        <v>13.3</v>
      </c>
    </row>
    <row r="28" spans="2:8" ht="14.25">
      <c r="B28" s="53" t="s">
        <v>267</v>
      </c>
      <c r="C28" s="39">
        <v>164</v>
      </c>
      <c r="D28" s="67" t="s">
        <v>314</v>
      </c>
      <c r="E28" s="43">
        <v>6.7</v>
      </c>
      <c r="F28" s="41">
        <v>1</v>
      </c>
      <c r="G28" s="43"/>
      <c r="H28" s="246">
        <f t="shared" si="0"/>
        <v>7.7</v>
      </c>
    </row>
    <row r="29" spans="2:8" ht="14.25">
      <c r="B29" s="53" t="s">
        <v>266</v>
      </c>
      <c r="C29" s="39">
        <v>2221</v>
      </c>
      <c r="D29" s="67" t="s">
        <v>312</v>
      </c>
      <c r="E29" s="43">
        <v>3.2</v>
      </c>
      <c r="F29" s="97">
        <v>0</v>
      </c>
      <c r="G29" s="43"/>
      <c r="H29" s="250">
        <f t="shared" si="0"/>
        <v>3.2</v>
      </c>
    </row>
    <row r="30" spans="2:8" ht="14.25">
      <c r="B30" s="58" t="s">
        <v>133</v>
      </c>
      <c r="C30" s="45">
        <v>1199</v>
      </c>
      <c r="D30" s="259" t="s">
        <v>265</v>
      </c>
      <c r="E30" s="48">
        <v>1.1</v>
      </c>
      <c r="F30" s="164">
        <v>1</v>
      </c>
      <c r="G30" s="48"/>
      <c r="H30" s="247">
        <f t="shared" si="0"/>
        <v>2.1</v>
      </c>
    </row>
    <row r="31" spans="2:14" ht="14.25">
      <c r="B31" s="241" t="s">
        <v>134</v>
      </c>
      <c r="C31" s="34">
        <v>2759</v>
      </c>
      <c r="D31" s="98" t="s">
        <v>313</v>
      </c>
      <c r="E31" s="36">
        <v>0</v>
      </c>
      <c r="F31" s="119">
        <v>1.1</v>
      </c>
      <c r="G31" s="182"/>
      <c r="H31" s="251">
        <f t="shared" si="0"/>
        <v>1.1</v>
      </c>
      <c r="N31" s="26"/>
    </row>
    <row r="32" spans="2:8" ht="14.25">
      <c r="B32" s="53" t="s">
        <v>264</v>
      </c>
      <c r="C32" s="55"/>
      <c r="D32" s="69" t="s">
        <v>295</v>
      </c>
      <c r="E32" s="56"/>
      <c r="F32" s="114"/>
      <c r="G32" s="255" t="s">
        <v>231</v>
      </c>
      <c r="H32" s="258"/>
    </row>
    <row r="33" spans="2:8" ht="14.25">
      <c r="B33" s="110"/>
      <c r="C33" s="39"/>
      <c r="D33" s="67" t="s">
        <v>256</v>
      </c>
      <c r="E33" s="43"/>
      <c r="F33" s="54"/>
      <c r="G33" s="255" t="s">
        <v>232</v>
      </c>
      <c r="H33" s="248"/>
    </row>
    <row r="34" spans="2:8" ht="14.25">
      <c r="B34" s="53"/>
      <c r="C34" s="39"/>
      <c r="D34" s="67" t="s">
        <v>263</v>
      </c>
      <c r="E34" s="43"/>
      <c r="F34" s="54"/>
      <c r="G34" s="255" t="s">
        <v>233</v>
      </c>
      <c r="H34" s="253"/>
    </row>
    <row r="35" spans="2:8" ht="14.25">
      <c r="B35" s="58"/>
      <c r="C35" s="45"/>
      <c r="D35" s="68"/>
      <c r="E35" s="48"/>
      <c r="F35" s="52"/>
      <c r="G35" s="172"/>
      <c r="H35" s="254"/>
    </row>
    <row r="36" spans="2:8" ht="14.25">
      <c r="B36" s="240"/>
      <c r="C36" s="34"/>
      <c r="D36" s="69"/>
      <c r="E36" s="56"/>
      <c r="F36" s="100"/>
      <c r="G36" s="36"/>
      <c r="H36" s="248"/>
    </row>
    <row r="37" spans="2:8" ht="14.25">
      <c r="B37" s="59"/>
      <c r="C37" s="39"/>
      <c r="D37" s="67"/>
      <c r="E37" s="43"/>
      <c r="F37" s="54"/>
      <c r="G37" s="43"/>
      <c r="H37" s="253"/>
    </row>
    <row r="38" spans="2:8" ht="14.25">
      <c r="B38" s="59"/>
      <c r="C38" s="39"/>
      <c r="D38" s="67"/>
      <c r="E38" s="43"/>
      <c r="F38" s="54"/>
      <c r="G38" s="43"/>
      <c r="H38" s="253"/>
    </row>
    <row r="39" spans="2:8" ht="14.25">
      <c r="B39" s="59"/>
      <c r="C39" s="39"/>
      <c r="D39" s="67"/>
      <c r="E39" s="43"/>
      <c r="F39" s="54"/>
      <c r="G39" s="43"/>
      <c r="H39" s="253"/>
    </row>
    <row r="40" spans="2:8" ht="14.25">
      <c r="B40" s="239"/>
      <c r="C40" s="45"/>
      <c r="D40" s="68"/>
      <c r="E40" s="48"/>
      <c r="F40" s="107"/>
      <c r="G40" s="48"/>
      <c r="H40" s="13"/>
    </row>
    <row r="41" spans="2:3" ht="14.25">
      <c r="B41" s="238"/>
      <c r="C41" s="237"/>
    </row>
    <row r="42" spans="2:6" ht="14.25">
      <c r="B42" s="236" t="s">
        <v>262</v>
      </c>
      <c r="E42" s="260"/>
      <c r="F42" s="260"/>
    </row>
    <row r="43" spans="5:6" ht="14.25">
      <c r="E43" s="345" t="s">
        <v>107</v>
      </c>
      <c r="F43" s="345"/>
    </row>
    <row r="44" ht="14.25" thickBot="1">
      <c r="C44" s="5"/>
    </row>
    <row r="45" spans="3:8" ht="14.25" thickTop="1">
      <c r="C45" s="5"/>
      <c r="D45" s="23"/>
      <c r="E45" s="24"/>
      <c r="F45" s="24"/>
      <c r="G45" s="24"/>
      <c r="H45" s="261"/>
    </row>
    <row r="46" spans="3:8" ht="13.5">
      <c r="C46" s="5"/>
      <c r="D46" s="234" t="s">
        <v>33</v>
      </c>
      <c r="H46" s="261"/>
    </row>
    <row r="47" spans="3:8" ht="13.5">
      <c r="C47" s="5"/>
      <c r="D47" s="234" t="s">
        <v>34</v>
      </c>
      <c r="H47" s="261"/>
    </row>
    <row r="48" spans="3:8" ht="13.5">
      <c r="C48" s="5"/>
      <c r="D48" s="235" t="s">
        <v>40</v>
      </c>
      <c r="H48" s="261"/>
    </row>
    <row r="49" spans="3:8" ht="13.5">
      <c r="C49" s="5"/>
      <c r="D49" s="234" t="s">
        <v>261</v>
      </c>
      <c r="H49" s="261"/>
    </row>
    <row r="50" spans="3:7" ht="13.5">
      <c r="C50" s="5"/>
      <c r="D50" s="234" t="s">
        <v>260</v>
      </c>
      <c r="E50" s="175"/>
      <c r="G50" s="262"/>
    </row>
    <row r="51" spans="3:8" ht="14.25" thickBot="1">
      <c r="C51" s="5"/>
      <c r="D51" s="27"/>
      <c r="F51" s="28"/>
      <c r="G51" s="28"/>
      <c r="H51" s="261"/>
    </row>
    <row r="52" spans="3:5" ht="14.25" thickTop="1">
      <c r="C52" s="5"/>
      <c r="E52" s="24"/>
    </row>
  </sheetData>
  <sheetProtection password="EDAE" sheet="1"/>
  <mergeCells count="4">
    <mergeCell ref="B2:H2"/>
    <mergeCell ref="E43:F43"/>
    <mergeCell ref="G4:H4"/>
    <mergeCell ref="B3:H3"/>
  </mergeCells>
  <printOptions/>
  <pageMargins left="0.44" right="0.11811023622047245" top="0.63" bottom="0.32" header="0.36" footer="0.2"/>
  <pageSetup horizontalDpi="400" verticalDpi="4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Q33"/>
  <sheetViews>
    <sheetView zoomScale="80" zoomScaleNormal="80" zoomScalePageLayoutView="0" workbookViewId="0" topLeftCell="A1">
      <selection activeCell="Q11" sqref="Q11"/>
    </sheetView>
  </sheetViews>
  <sheetFormatPr defaultColWidth="9.00390625" defaultRowHeight="13.5"/>
  <cols>
    <col min="1" max="1" width="5.00390625" style="2" customWidth="1"/>
    <col min="2" max="2" width="6.50390625" style="2" customWidth="1"/>
    <col min="3" max="3" width="29.875" style="2" customWidth="1"/>
    <col min="4" max="4" width="8.875" style="2" customWidth="1"/>
    <col min="5" max="5" width="6.00390625" style="2" customWidth="1"/>
    <col min="6" max="6" width="11.875" style="2" customWidth="1"/>
    <col min="7" max="7" width="8.00390625" style="2" customWidth="1"/>
    <col min="8" max="8" width="6.50390625" style="2" customWidth="1"/>
    <col min="9" max="9" width="4.375" style="2" customWidth="1"/>
    <col min="10" max="10" width="7.625" style="2" customWidth="1"/>
    <col min="11" max="11" width="8.375" style="2" customWidth="1"/>
    <col min="12" max="12" width="7.875" style="2" customWidth="1"/>
    <col min="13" max="13" width="8.00390625" style="2" customWidth="1"/>
    <col min="14" max="14" width="9.625" style="2" customWidth="1"/>
    <col min="15" max="15" width="11.25390625" style="2" customWidth="1"/>
    <col min="16" max="16" width="11.75390625" style="2" hidden="1" customWidth="1"/>
    <col min="17" max="17" width="8.375" style="2" customWidth="1"/>
    <col min="18" max="16384" width="9.00390625" style="2" customWidth="1"/>
  </cols>
  <sheetData>
    <row r="1" spans="2:15" ht="18.75" customHeight="1">
      <c r="B1" s="3"/>
      <c r="C1" s="304">
        <v>40725</v>
      </c>
      <c r="D1" s="304"/>
      <c r="E1" s="304"/>
      <c r="F1" s="304"/>
      <c r="G1" s="304"/>
      <c r="H1" s="304"/>
      <c r="I1" s="304"/>
      <c r="K1" s="8" t="s">
        <v>4</v>
      </c>
      <c r="L1" s="33" t="s">
        <v>166</v>
      </c>
      <c r="M1" s="8" t="s">
        <v>5</v>
      </c>
      <c r="N1" s="6">
        <v>40376</v>
      </c>
      <c r="O1" s="20">
        <v>0.4513888888888889</v>
      </c>
    </row>
    <row r="2" spans="2:15" ht="18.75" customHeight="1">
      <c r="B2" s="305" t="s">
        <v>154</v>
      </c>
      <c r="C2" s="305"/>
      <c r="D2" s="305"/>
      <c r="E2" s="305"/>
      <c r="F2" s="305"/>
      <c r="G2" s="305"/>
      <c r="H2" s="305"/>
      <c r="I2" s="305"/>
      <c r="J2" s="21"/>
      <c r="K2" s="10">
        <v>10</v>
      </c>
      <c r="L2" s="30" t="s">
        <v>6</v>
      </c>
      <c r="M2" s="9" t="s">
        <v>7</v>
      </c>
      <c r="N2" s="11">
        <v>18</v>
      </c>
      <c r="O2" s="7" t="s">
        <v>8</v>
      </c>
    </row>
    <row r="3" ht="12" customHeight="1">
      <c r="Q3" s="195"/>
    </row>
    <row r="4" spans="1:17" s="4" customFormat="1" ht="16.5" customHeight="1">
      <c r="A4" s="12" t="s">
        <v>9</v>
      </c>
      <c r="B4" s="12" t="s">
        <v>10</v>
      </c>
      <c r="C4" s="12" t="s">
        <v>11</v>
      </c>
      <c r="D4" s="12" t="s">
        <v>12</v>
      </c>
      <c r="E4" s="12" t="s">
        <v>13</v>
      </c>
      <c r="F4" s="12" t="s">
        <v>14</v>
      </c>
      <c r="G4" s="12" t="s">
        <v>15</v>
      </c>
      <c r="H4" s="12" t="s">
        <v>16</v>
      </c>
      <c r="I4" s="12" t="s">
        <v>17</v>
      </c>
      <c r="J4" s="12" t="s">
        <v>18</v>
      </c>
      <c r="K4" s="12" t="s">
        <v>19</v>
      </c>
      <c r="L4" s="12" t="s">
        <v>20</v>
      </c>
      <c r="M4" s="12" t="s">
        <v>21</v>
      </c>
      <c r="N4" s="306" t="s">
        <v>22</v>
      </c>
      <c r="O4" s="307"/>
      <c r="P4" s="308"/>
      <c r="Q4" s="197"/>
    </row>
    <row r="5" spans="1:17" s="5" customFormat="1" ht="13.5" customHeight="1">
      <c r="A5" s="13"/>
      <c r="B5" s="14" t="s">
        <v>23</v>
      </c>
      <c r="C5" s="13"/>
      <c r="D5" s="15" t="s">
        <v>24</v>
      </c>
      <c r="E5" s="15"/>
      <c r="F5" s="14" t="s">
        <v>25</v>
      </c>
      <c r="G5" s="15" t="s">
        <v>26</v>
      </c>
      <c r="H5" s="14" t="s">
        <v>86</v>
      </c>
      <c r="I5" s="15" t="s">
        <v>27</v>
      </c>
      <c r="J5" s="15" t="s">
        <v>26</v>
      </c>
      <c r="K5" s="15" t="s">
        <v>28</v>
      </c>
      <c r="L5" s="15" t="s">
        <v>29</v>
      </c>
      <c r="M5" s="15"/>
      <c r="N5" s="309"/>
      <c r="O5" s="310"/>
      <c r="P5" s="311"/>
      <c r="Q5" s="198"/>
    </row>
    <row r="6" spans="1:17" s="4" customFormat="1" ht="14.25">
      <c r="A6" s="183" t="s">
        <v>108</v>
      </c>
      <c r="B6" s="34">
        <v>4014</v>
      </c>
      <c r="C6" s="73" t="str">
        <f>IF(ISBLANK(B6),"",VLOOKUP(B6,'各艇ﾃﾞｰﾀ'!$B$4:$G$51,2,FALSE))</f>
        <v>アルファ</v>
      </c>
      <c r="D6" s="74">
        <f>IF(ISBLANK(B6),"",VLOOKUP(B6,'各艇ﾃﾞｰﾀ'!$B$4:$G$51,3,FALSE))</f>
        <v>10.25</v>
      </c>
      <c r="E6" s="72">
        <v>2</v>
      </c>
      <c r="F6" s="115">
        <v>0.5388773148148148</v>
      </c>
      <c r="G6" s="34">
        <f aca="true" t="shared" si="0" ref="G6:G23">(F6-$O$1)*86400.049</f>
        <v>7559.004286932871</v>
      </c>
      <c r="H6" s="75">
        <f>IF(ISBLANK(B6),"",VLOOKUP(B6,'各艇ﾃﾞｰﾀ'!$B$4:$G$51,5,FALSE))</f>
        <v>526</v>
      </c>
      <c r="I6" s="76">
        <v>0</v>
      </c>
      <c r="J6" s="34">
        <f aca="true" t="shared" si="1" ref="J6:J23">G6-H6*$K$2</f>
        <v>2299.004286932871</v>
      </c>
      <c r="K6" s="36">
        <f aca="true" t="shared" si="2" ref="K6:K23">(J6-$J$6)/$K$2</f>
        <v>0</v>
      </c>
      <c r="L6" s="74">
        <f aca="true" t="shared" si="3" ref="L6:L23">$K$2/(G6/3600)</f>
        <v>4.762532025842692</v>
      </c>
      <c r="M6" s="36">
        <f aca="true" t="shared" si="4" ref="M6:M23">20*($N$2+1-A6)/$N$2</f>
        <v>20</v>
      </c>
      <c r="N6" s="312"/>
      <c r="O6" s="313"/>
      <c r="P6" s="314"/>
      <c r="Q6" s="197"/>
    </row>
    <row r="7" spans="1:17" s="4" customFormat="1" ht="14.25">
      <c r="A7" s="184" t="s">
        <v>136</v>
      </c>
      <c r="B7" s="39">
        <v>5755</v>
      </c>
      <c r="C7" s="78" t="str">
        <f>IF(ISBLANK(B7),"",VLOOKUP(B7,'各艇ﾃﾞｰﾀ'!$B$4:$G$51,2,FALSE))</f>
        <v>ランカ</v>
      </c>
      <c r="D7" s="79">
        <f>IF(ISBLANK(B7),"",VLOOKUP(B7,'各艇ﾃﾞｰﾀ'!$B$4:$G$51,3,FALSE))</f>
        <v>7.85</v>
      </c>
      <c r="E7" s="77">
        <v>5</v>
      </c>
      <c r="F7" s="116">
        <v>0.5425810185185186</v>
      </c>
      <c r="G7" s="39">
        <f t="shared" si="0"/>
        <v>7879.004468414357</v>
      </c>
      <c r="H7" s="80">
        <f>IF(ISBLANK(B7),"",VLOOKUP(B7,'各艇ﾃﾞｰﾀ'!$B$4:$G$51,5,FALSE))</f>
        <v>585.5087679743177</v>
      </c>
      <c r="I7" s="81">
        <v>0</v>
      </c>
      <c r="J7" s="39">
        <f t="shared" si="1"/>
        <v>2023.9167886711793</v>
      </c>
      <c r="K7" s="43">
        <f t="shared" si="2"/>
        <v>-27.50874982616915</v>
      </c>
      <c r="L7" s="79">
        <f t="shared" si="3"/>
        <v>4.569105163516295</v>
      </c>
      <c r="M7" s="43">
        <f t="shared" si="4"/>
        <v>18.88888888888889</v>
      </c>
      <c r="N7" s="265"/>
      <c r="O7" s="266"/>
      <c r="P7" s="267"/>
      <c r="Q7" s="197"/>
    </row>
    <row r="8" spans="1:17" s="4" customFormat="1" ht="14.25">
      <c r="A8" s="184" t="s">
        <v>137</v>
      </c>
      <c r="B8" s="39">
        <v>6352</v>
      </c>
      <c r="C8" s="78" t="str">
        <f>IF(ISBLANK(B8),"",VLOOKUP(B8,'各艇ﾃﾞｰﾀ'!$B$4:$G$51,2,FALSE))</f>
        <v>ｸﾞﾗﾝｱﾙﾏｼﾞﾛ</v>
      </c>
      <c r="D8" s="79">
        <f>IF(ISBLANK(B8),"",VLOOKUP(B8,'各艇ﾃﾞｰﾀ'!$B$4:$G$51,3,FALSE))</f>
        <v>9.65</v>
      </c>
      <c r="E8" s="77">
        <v>1</v>
      </c>
      <c r="F8" s="116">
        <v>0.5375925925925926</v>
      </c>
      <c r="G8" s="39">
        <f t="shared" si="0"/>
        <v>7448.004223981484</v>
      </c>
      <c r="H8" s="80">
        <f>IF(ISBLANK(B8),"",VLOOKUP(B8,'各艇ﾃﾞｰﾀ'!$B$4:$G$51,5,FALSE))</f>
        <v>539</v>
      </c>
      <c r="I8" s="81">
        <v>0</v>
      </c>
      <c r="J8" s="39">
        <f t="shared" si="1"/>
        <v>2058.004223981484</v>
      </c>
      <c r="K8" s="43">
        <f t="shared" si="2"/>
        <v>-24.1000062951387</v>
      </c>
      <c r="L8" s="79">
        <f t="shared" si="3"/>
        <v>4.833509611082828</v>
      </c>
      <c r="M8" s="43">
        <f t="shared" si="4"/>
        <v>17.77777777777778</v>
      </c>
      <c r="N8" s="265"/>
      <c r="O8" s="266"/>
      <c r="P8" s="267"/>
      <c r="Q8" s="197"/>
    </row>
    <row r="9" spans="1:17" s="4" customFormat="1" ht="14.25">
      <c r="A9" s="184" t="s">
        <v>126</v>
      </c>
      <c r="B9" s="39">
        <v>1985</v>
      </c>
      <c r="C9" s="78" t="str">
        <f>IF(ISBLANK(B9),"",VLOOKUP(B9,'各艇ﾃﾞｰﾀ'!$B$4:$G$51,2,FALSE))</f>
        <v>波勝</v>
      </c>
      <c r="D9" s="79">
        <f>IF(ISBLANK(B9),"",VLOOKUP(B9,'各艇ﾃﾞｰﾀ'!$B$4:$G$51,3,FALSE))</f>
        <v>7.1</v>
      </c>
      <c r="E9" s="77">
        <v>10</v>
      </c>
      <c r="F9" s="116">
        <v>0.5476041666666667</v>
      </c>
      <c r="G9" s="39">
        <f t="shared" si="0"/>
        <v>8313.004714548611</v>
      </c>
      <c r="H9" s="80">
        <f>IF(ISBLANK(B9),"",VLOOKUP(B9,'各艇ﾃﾞｰﾀ'!$B$4:$G$51,5,FALSE))</f>
        <v>609.5059172339866</v>
      </c>
      <c r="I9" s="81">
        <v>0</v>
      </c>
      <c r="J9" s="39">
        <f t="shared" si="1"/>
        <v>2217.945542208746</v>
      </c>
      <c r="K9" s="43">
        <f t="shared" si="2"/>
        <v>-8.105874472412506</v>
      </c>
      <c r="L9" s="79">
        <f t="shared" si="3"/>
        <v>4.330564126469976</v>
      </c>
      <c r="M9" s="43">
        <f t="shared" si="4"/>
        <v>16.666666666666668</v>
      </c>
      <c r="N9" s="265"/>
      <c r="O9" s="266"/>
      <c r="P9" s="267"/>
      <c r="Q9" s="197"/>
    </row>
    <row r="10" spans="1:17" s="4" customFormat="1" ht="14.25">
      <c r="A10" s="185" t="s">
        <v>131</v>
      </c>
      <c r="B10" s="45">
        <v>321</v>
      </c>
      <c r="C10" s="83" t="str">
        <f>IF(ISBLANK(B10),"",VLOOKUP(B10,'各艇ﾃﾞｰﾀ'!$B$4:$G$51,2,FALSE))</f>
        <v>ケロニア</v>
      </c>
      <c r="D10" s="84">
        <f>IF(ISBLANK(B10),"",VLOOKUP(B10,'各艇ﾃﾞｰﾀ'!$B$4:$G$51,3,FALSE))</f>
        <v>9.05</v>
      </c>
      <c r="E10" s="82">
        <v>4</v>
      </c>
      <c r="F10" s="117">
        <v>0.5413425925925927</v>
      </c>
      <c r="G10" s="45">
        <f t="shared" si="0"/>
        <v>7772.004407731486</v>
      </c>
      <c r="H10" s="85">
        <f>IF(ISBLANK(B10),"",VLOOKUP(B10,'各艇ﾃﾞｰﾀ'!$B$4:$G$51,5,FALSE))</f>
        <v>553.1231481336428</v>
      </c>
      <c r="I10" s="86">
        <v>0</v>
      </c>
      <c r="J10" s="45">
        <f t="shared" si="1"/>
        <v>2240.7729263950587</v>
      </c>
      <c r="K10" s="48">
        <f t="shared" si="2"/>
        <v>-5.823136053781218</v>
      </c>
      <c r="L10" s="84">
        <f t="shared" si="3"/>
        <v>4.632009725082977</v>
      </c>
      <c r="M10" s="48">
        <f t="shared" si="4"/>
        <v>15.555555555555555</v>
      </c>
      <c r="N10" s="271"/>
      <c r="O10" s="272"/>
      <c r="P10" s="273"/>
      <c r="Q10" s="197"/>
    </row>
    <row r="11" spans="1:17" s="4" customFormat="1" ht="14.25">
      <c r="A11" s="186" t="s">
        <v>139</v>
      </c>
      <c r="B11" s="55">
        <v>319</v>
      </c>
      <c r="C11" s="88" t="str">
        <f>IF(ISBLANK(B11),"",VLOOKUP(B11,'各艇ﾃﾞｰﾀ'!$B$4:$G$51,2,FALSE))</f>
        <v>かまくら</v>
      </c>
      <c r="D11" s="89">
        <f>IF(ISBLANK(B11),"",VLOOKUP(B11,'各艇ﾃﾞｰﾀ'!$B$4:$G$51,3,FALSE))</f>
        <v>7</v>
      </c>
      <c r="E11" s="87">
        <v>13</v>
      </c>
      <c r="F11" s="118">
        <v>0.5488078703703704</v>
      </c>
      <c r="G11" s="55">
        <f t="shared" si="0"/>
        <v>8417.004773530092</v>
      </c>
      <c r="H11" s="90">
        <f>IF(ISBLANK(B11),"",VLOOKUP(B11,'各艇ﾃﾞｰﾀ'!$B$4:$G$51,5,FALSE))</f>
        <v>612.9739941958445</v>
      </c>
      <c r="I11" s="91">
        <v>0</v>
      </c>
      <c r="J11" s="55">
        <f t="shared" si="1"/>
        <v>2287.264831571647</v>
      </c>
      <c r="K11" s="56">
        <f t="shared" si="2"/>
        <v>-1.1739455361223918</v>
      </c>
      <c r="L11" s="89">
        <f t="shared" si="3"/>
        <v>4.27705590867826</v>
      </c>
      <c r="M11" s="56">
        <f t="shared" si="4"/>
        <v>14.444444444444445</v>
      </c>
      <c r="N11" s="268"/>
      <c r="O11" s="269"/>
      <c r="P11" s="270"/>
      <c r="Q11" s="197"/>
    </row>
    <row r="12" spans="1:17" s="4" customFormat="1" ht="14.25">
      <c r="A12" s="184" t="s">
        <v>140</v>
      </c>
      <c r="B12" s="39">
        <v>1611</v>
      </c>
      <c r="C12" s="78" t="str">
        <f>IF(ISBLANK(B12),"",VLOOKUP(B12,'各艇ﾃﾞｰﾀ'!$B$4:$G$51,2,FALSE))</f>
        <v>ﾈﾌﾟﾁｭｰﾝXⅡ</v>
      </c>
      <c r="D12" s="79">
        <f>IF(ISBLANK(B12),"",VLOOKUP(B12,'各艇ﾃﾞｰﾀ'!$B$4:$G$51,3,FALSE))</f>
        <v>8.45</v>
      </c>
      <c r="E12" s="77">
        <v>6</v>
      </c>
      <c r="F12" s="116">
        <v>0.5442824074074074</v>
      </c>
      <c r="G12" s="39">
        <f t="shared" si="0"/>
        <v>8026.004551782407</v>
      </c>
      <c r="H12" s="80">
        <f>IF(ISBLANK(B12),"",VLOOKUP(B12,'各艇ﾃﾞｰﾀ'!$B$4:$G$51,5,FALSE))</f>
        <v>568.510620302347</v>
      </c>
      <c r="I12" s="81">
        <v>0</v>
      </c>
      <c r="J12" s="39">
        <f t="shared" si="1"/>
        <v>2340.8983487589376</v>
      </c>
      <c r="K12" s="43">
        <f t="shared" si="2"/>
        <v>4.189406182606672</v>
      </c>
      <c r="L12" s="79">
        <f t="shared" si="3"/>
        <v>4.485419833459371</v>
      </c>
      <c r="M12" s="43">
        <f t="shared" si="4"/>
        <v>13.333333333333334</v>
      </c>
      <c r="N12" s="265"/>
      <c r="O12" s="266"/>
      <c r="P12" s="267"/>
      <c r="Q12" s="197"/>
    </row>
    <row r="13" spans="1:17" s="4" customFormat="1" ht="14.25">
      <c r="A13" s="184" t="s">
        <v>141</v>
      </c>
      <c r="B13" s="39">
        <v>380</v>
      </c>
      <c r="C13" s="78" t="str">
        <f>IF(ISBLANK(B13),"",VLOOKUP(B13,'各艇ﾃﾞｰﾀ'!$B$4:$G$51,2,FALSE))</f>
        <v>テティス 4</v>
      </c>
      <c r="D13" s="79">
        <f>IF(ISBLANK(B13),"",VLOOKUP(B13,'各艇ﾃﾞｰﾀ'!$B$4:$G$51,3,FALSE))</f>
        <v>10.15</v>
      </c>
      <c r="E13" s="77">
        <v>3</v>
      </c>
      <c r="F13" s="116">
        <v>0.5397106481481482</v>
      </c>
      <c r="G13" s="39">
        <f t="shared" si="0"/>
        <v>7631.004327766205</v>
      </c>
      <c r="H13" s="80">
        <f>IF(ISBLANK(B13),"",VLOOKUP(B13,'各艇ﾃﾞｰﾀ'!$B$4:$G$51,5,FALSE))</f>
        <v>528</v>
      </c>
      <c r="I13" s="81">
        <v>0</v>
      </c>
      <c r="J13" s="39">
        <f t="shared" si="1"/>
        <v>2351.0043277662053</v>
      </c>
      <c r="K13" s="43">
        <f t="shared" si="2"/>
        <v>5.200004083333442</v>
      </c>
      <c r="L13" s="79">
        <f t="shared" si="3"/>
        <v>4.717596590662417</v>
      </c>
      <c r="M13" s="43">
        <f t="shared" si="4"/>
        <v>12.222222222222221</v>
      </c>
      <c r="N13" s="265"/>
      <c r="O13" s="266"/>
      <c r="P13" s="267"/>
      <c r="Q13" s="197"/>
    </row>
    <row r="14" spans="1:17" s="4" customFormat="1" ht="14.25">
      <c r="A14" s="184" t="s">
        <v>142</v>
      </c>
      <c r="B14" s="39">
        <v>2640</v>
      </c>
      <c r="C14" s="78" t="str">
        <f>IF(ISBLANK(B14),"",VLOOKUP(B14,'各艇ﾃﾞｰﾀ'!$B$4:$G$51,2,FALSE))</f>
        <v>ｻﾝﾋﾞｰﾑ3</v>
      </c>
      <c r="D14" s="79">
        <f>IF(ISBLANK(B14),"",VLOOKUP(B14,'各艇ﾃﾞｰﾀ'!$B$4:$G$51,3,FALSE))</f>
        <v>7.4</v>
      </c>
      <c r="E14" s="77">
        <v>12</v>
      </c>
      <c r="F14" s="116">
        <v>0.5484722222222222</v>
      </c>
      <c r="G14" s="39">
        <f t="shared" si="0"/>
        <v>8388.004757083336</v>
      </c>
      <c r="H14" s="80">
        <f>IF(ISBLANK(B14),"",VLOOKUP(B14,'各艇ﾃﾞｰﾀ'!$B$4:$G$51,5,FALSE))</f>
        <v>599.499158472088</v>
      </c>
      <c r="I14" s="81">
        <v>0</v>
      </c>
      <c r="J14" s="39">
        <f t="shared" si="1"/>
        <v>2393.0131723624563</v>
      </c>
      <c r="K14" s="43">
        <f t="shared" si="2"/>
        <v>9.400888542958546</v>
      </c>
      <c r="L14" s="79">
        <f t="shared" si="3"/>
        <v>4.291843059530866</v>
      </c>
      <c r="M14" s="43">
        <f t="shared" si="4"/>
        <v>11.11111111111111</v>
      </c>
      <c r="N14" s="265"/>
      <c r="O14" s="266"/>
      <c r="P14" s="267"/>
      <c r="Q14" s="197"/>
    </row>
    <row r="15" spans="1:17" s="4" customFormat="1" ht="14.25">
      <c r="A15" s="185" t="s">
        <v>143</v>
      </c>
      <c r="B15" s="45">
        <v>162</v>
      </c>
      <c r="C15" s="83" t="str">
        <f>IF(ISBLANK(B15),"",VLOOKUP(B15,'各艇ﾃﾞｰﾀ'!$B$4:$G$51,2,FALSE))</f>
        <v>ﾌｪﾆｯｸｽ</v>
      </c>
      <c r="D15" s="84">
        <f>IF(ISBLANK(B15),"",VLOOKUP(B15,'各艇ﾃﾞｰﾀ'!$B$4:$G$51,3,FALSE))</f>
        <v>8.7</v>
      </c>
      <c r="E15" s="82">
        <v>7</v>
      </c>
      <c r="F15" s="117">
        <v>0.5452430555555555</v>
      </c>
      <c r="G15" s="45">
        <f t="shared" si="0"/>
        <v>8109.004598854163</v>
      </c>
      <c r="H15" s="85">
        <f>IF(ISBLANK(B15),"",VLOOKUP(B15,'各艇ﾃﾞｰﾀ'!$B$4:$G$51,5,FALSE))</f>
        <v>561.9188028663621</v>
      </c>
      <c r="I15" s="86">
        <v>0</v>
      </c>
      <c r="J15" s="45">
        <f t="shared" si="1"/>
        <v>2489.8165701905427</v>
      </c>
      <c r="K15" s="48">
        <f t="shared" si="2"/>
        <v>19.08122832576719</v>
      </c>
      <c r="L15" s="84">
        <f t="shared" si="3"/>
        <v>4.439509135940921</v>
      </c>
      <c r="M15" s="48">
        <f t="shared" si="4"/>
        <v>10</v>
      </c>
      <c r="N15" s="271"/>
      <c r="O15" s="272"/>
      <c r="P15" s="273"/>
      <c r="Q15" s="197"/>
    </row>
    <row r="16" spans="1:17" s="4" customFormat="1" ht="14.25">
      <c r="A16" s="183" t="s">
        <v>127</v>
      </c>
      <c r="B16" s="34">
        <v>312</v>
      </c>
      <c r="C16" s="88" t="str">
        <f>IF(ISBLANK(B16),"",VLOOKUP(B16,'各艇ﾃﾞｰﾀ'!$B$4:$G$51,2,FALSE))</f>
        <v>はやとり</v>
      </c>
      <c r="D16" s="89">
        <f>IF(ISBLANK(B16),"",VLOOKUP(B16,'各艇ﾃﾞｰﾀ'!$B$4:$G$51,3,FALSE))</f>
        <v>8.45</v>
      </c>
      <c r="E16" s="87">
        <v>9</v>
      </c>
      <c r="F16" s="118">
        <v>0.5462731481481481</v>
      </c>
      <c r="G16" s="55">
        <f t="shared" si="0"/>
        <v>8198.004649328697</v>
      </c>
      <c r="H16" s="90">
        <f>IF(ISBLANK(B16),"",VLOOKUP(B16,'各艇ﾃﾞｰﾀ'!$B$4:$G$51,5,FALSE))</f>
        <v>568.510620302347</v>
      </c>
      <c r="I16" s="91">
        <v>0</v>
      </c>
      <c r="J16" s="55">
        <f t="shared" si="1"/>
        <v>2512.8984463052275</v>
      </c>
      <c r="K16" s="56">
        <f t="shared" si="2"/>
        <v>21.38941593723566</v>
      </c>
      <c r="L16" s="89">
        <f t="shared" si="3"/>
        <v>4.391312464423633</v>
      </c>
      <c r="M16" s="56">
        <f t="shared" si="4"/>
        <v>8.88888888888889</v>
      </c>
      <c r="N16" s="268"/>
      <c r="O16" s="269"/>
      <c r="P16" s="270"/>
      <c r="Q16" s="197"/>
    </row>
    <row r="17" spans="1:17" s="4" customFormat="1" ht="14.25">
      <c r="A17" s="184" t="s">
        <v>218</v>
      </c>
      <c r="B17" s="39">
        <v>4469</v>
      </c>
      <c r="C17" s="78" t="str">
        <f>IF(ISBLANK(B17),"",VLOOKUP(B17,'各艇ﾃﾞｰﾀ'!$B$4:$G$51,2,FALSE))</f>
        <v>未央</v>
      </c>
      <c r="D17" s="79">
        <f>IF(ISBLANK(B17),"",VLOOKUP(B17,'各艇ﾃﾞｰﾀ'!$B$4:$G$51,3,FALSE))</f>
        <v>7</v>
      </c>
      <c r="E17" s="77">
        <v>15</v>
      </c>
      <c r="F17" s="116">
        <v>0.5521643518518519</v>
      </c>
      <c r="G17" s="39">
        <f t="shared" si="0"/>
        <v>8707.004937997686</v>
      </c>
      <c r="H17" s="80">
        <f>IF(ISBLANK(B17),"",VLOOKUP(B17,'各艇ﾃﾞｰﾀ'!$B$4:$G$51,5,FALSE))</f>
        <v>612.9739941958445</v>
      </c>
      <c r="I17" s="81">
        <v>0</v>
      </c>
      <c r="J17" s="39">
        <f t="shared" si="1"/>
        <v>2577.264996039241</v>
      </c>
      <c r="K17" s="43">
        <f t="shared" si="2"/>
        <v>27.826070910637007</v>
      </c>
      <c r="L17" s="79">
        <f t="shared" si="3"/>
        <v>4.134601996479259</v>
      </c>
      <c r="M17" s="43">
        <f t="shared" si="4"/>
        <v>7.777777777777778</v>
      </c>
      <c r="N17" s="265"/>
      <c r="O17" s="266"/>
      <c r="P17" s="267"/>
      <c r="Q17" s="197"/>
    </row>
    <row r="18" spans="1:17" s="4" customFormat="1" ht="14.25">
      <c r="A18" s="184" t="s">
        <v>144</v>
      </c>
      <c r="B18" s="39">
        <v>199</v>
      </c>
      <c r="C18" s="78" t="str">
        <f>IF(ISBLANK(B18),"",VLOOKUP(B18,'各艇ﾃﾞｰﾀ'!$B$4:$G$51,2,FALSE))</f>
        <v>サ－モン4</v>
      </c>
      <c r="D18" s="79">
        <f>IF(ISBLANK(B18),"",VLOOKUP(B18,'各艇ﾃﾞｰﾀ'!$B$4:$G$51,3,FALSE))</f>
        <v>9.15</v>
      </c>
      <c r="E18" s="77">
        <v>8</v>
      </c>
      <c r="F18" s="116">
        <v>0.5458564814814815</v>
      </c>
      <c r="G18" s="39">
        <f t="shared" si="0"/>
        <v>8162.0046289120355</v>
      </c>
      <c r="H18" s="80">
        <f>IF(ISBLANK(B18),"",VLOOKUP(B18,'各艇ﾃﾞｰﾀ'!$B$4:$G$51,5,FALSE))</f>
        <v>551</v>
      </c>
      <c r="I18" s="81">
        <v>0</v>
      </c>
      <c r="J18" s="39">
        <f t="shared" si="1"/>
        <v>2652.0046289120355</v>
      </c>
      <c r="K18" s="43">
        <f t="shared" si="2"/>
        <v>35.30003419791647</v>
      </c>
      <c r="L18" s="79">
        <f t="shared" si="3"/>
        <v>4.410681154538706</v>
      </c>
      <c r="M18" s="43">
        <f t="shared" si="4"/>
        <v>6.666666666666667</v>
      </c>
      <c r="N18" s="265"/>
      <c r="O18" s="266"/>
      <c r="P18" s="267"/>
      <c r="Q18" s="197"/>
    </row>
    <row r="19" spans="1:17" s="4" customFormat="1" ht="14.25">
      <c r="A19" s="184" t="s">
        <v>145</v>
      </c>
      <c r="B19" s="39">
        <v>346</v>
      </c>
      <c r="C19" s="78" t="str">
        <f>IF(ISBLANK(B19),"",VLOOKUP(B19,'各艇ﾃﾞｰﾀ'!$B$4:$G$51,2,FALSE))</f>
        <v>飛車角</v>
      </c>
      <c r="D19" s="79">
        <f>IF(ISBLANK(B19),"",VLOOKUP(B19,'各艇ﾃﾞｰﾀ'!$B$4:$G$51,3,FALSE))</f>
        <v>8.65</v>
      </c>
      <c r="E19" s="77">
        <v>11</v>
      </c>
      <c r="F19" s="116">
        <v>0.5478703703703703</v>
      </c>
      <c r="G19" s="39">
        <f t="shared" si="0"/>
        <v>8336.00472759259</v>
      </c>
      <c r="H19" s="80">
        <f>IF(ISBLANK(B19),"",VLOOKUP(B19,'各艇ﾃﾞｰﾀ'!$B$4:$G$51,5,FALSE))</f>
        <v>563.2157910050126</v>
      </c>
      <c r="I19" s="81">
        <v>0</v>
      </c>
      <c r="J19" s="39">
        <f t="shared" si="1"/>
        <v>2703.846817542463</v>
      </c>
      <c r="K19" s="43">
        <f t="shared" si="2"/>
        <v>40.48425306095923</v>
      </c>
      <c r="L19" s="79">
        <f t="shared" si="3"/>
        <v>4.318615593011628</v>
      </c>
      <c r="M19" s="43">
        <f t="shared" si="4"/>
        <v>5.555555555555555</v>
      </c>
      <c r="N19" s="265"/>
      <c r="O19" s="266"/>
      <c r="P19" s="267"/>
      <c r="Q19" s="197"/>
    </row>
    <row r="20" spans="1:17" s="4" customFormat="1" ht="14.25">
      <c r="A20" s="185" t="s">
        <v>146</v>
      </c>
      <c r="B20" s="45">
        <v>2212</v>
      </c>
      <c r="C20" s="83" t="str">
        <f>IF(ISBLANK(B20),"",VLOOKUP(B20,'各艇ﾃﾞｰﾀ'!$B$4:$G$51,2,FALSE))</f>
        <v>衣笠</v>
      </c>
      <c r="D20" s="84">
        <f>IF(ISBLANK(B20),"",VLOOKUP(B20,'各艇ﾃﾞｰﾀ'!$B$4:$G$51,3,FALSE))</f>
        <v>7.25</v>
      </c>
      <c r="E20" s="82">
        <v>16</v>
      </c>
      <c r="F20" s="117">
        <v>0.557488425925926</v>
      </c>
      <c r="G20" s="45">
        <f t="shared" si="0"/>
        <v>9167.005198877318</v>
      </c>
      <c r="H20" s="85">
        <f>IF(ISBLANK(B20),"",VLOOKUP(B20,'各艇ﾃﾞｰﾀ'!$B$4:$G$51,5,FALSE))</f>
        <v>604.4300713942546</v>
      </c>
      <c r="I20" s="86">
        <v>0</v>
      </c>
      <c r="J20" s="45">
        <f t="shared" si="1"/>
        <v>3122.7044849347712</v>
      </c>
      <c r="K20" s="48">
        <f t="shared" si="2"/>
        <v>82.37001980019004</v>
      </c>
      <c r="L20" s="84">
        <f t="shared" si="3"/>
        <v>3.927127695357794</v>
      </c>
      <c r="M20" s="48">
        <f t="shared" si="4"/>
        <v>4.444444444444445</v>
      </c>
      <c r="N20" s="271"/>
      <c r="O20" s="272"/>
      <c r="P20" s="273"/>
      <c r="Q20" s="197"/>
    </row>
    <row r="21" spans="1:17" s="4" customFormat="1" ht="14.25">
      <c r="A21" s="186" t="s">
        <v>147</v>
      </c>
      <c r="B21" s="55">
        <v>4323</v>
      </c>
      <c r="C21" s="73" t="str">
        <f>IF(ISBLANK(B21),"",VLOOKUP(B21,'各艇ﾃﾞｰﾀ'!$B$4:$G$51,2,FALSE))</f>
        <v>飛天</v>
      </c>
      <c r="D21" s="74">
        <f>IF(ISBLANK(B21),"",VLOOKUP(B21,'各艇ﾃﾞｰﾀ'!$B$4:$G$51,3,FALSE))</f>
        <v>7.05</v>
      </c>
      <c r="E21" s="87">
        <v>17</v>
      </c>
      <c r="F21" s="118">
        <v>0.5605324074074074</v>
      </c>
      <c r="G21" s="55">
        <f t="shared" si="0"/>
        <v>9430.005348032406</v>
      </c>
      <c r="H21" s="75">
        <f>IF(ISBLANK(B21),"",VLOOKUP(B21,'各艇ﾃﾞｰﾀ'!$B$4:$G$51,5,FALSE))</f>
        <v>611.2313469612747</v>
      </c>
      <c r="I21" s="91">
        <v>0</v>
      </c>
      <c r="J21" s="34">
        <f t="shared" si="1"/>
        <v>3317.6918784196596</v>
      </c>
      <c r="K21" s="36">
        <f t="shared" si="2"/>
        <v>101.86875914867888</v>
      </c>
      <c r="L21" s="89">
        <f t="shared" si="3"/>
        <v>3.8176012283504686</v>
      </c>
      <c r="M21" s="56">
        <f t="shared" si="4"/>
        <v>3.3333333333333335</v>
      </c>
      <c r="N21" s="268"/>
      <c r="O21" s="269"/>
      <c r="P21" s="270"/>
      <c r="Q21" s="197"/>
    </row>
    <row r="22" spans="1:17" s="4" customFormat="1" ht="14.25">
      <c r="A22" s="184" t="s">
        <v>148</v>
      </c>
      <c r="B22" s="99">
        <v>4010</v>
      </c>
      <c r="C22" s="78" t="str">
        <f>IF(ISBLANK(B22),"",VLOOKUP(B22,'各艇ﾃﾞｰﾀ'!$B$4:$G$51,2,FALSE))</f>
        <v>ナジャ</v>
      </c>
      <c r="D22" s="79">
        <f>IF(ISBLANK(B22),"",VLOOKUP(B22,'各艇ﾃﾞｰﾀ'!$B$4:$G$51,3,FALSE))</f>
        <v>10.2</v>
      </c>
      <c r="E22" s="77">
        <v>14</v>
      </c>
      <c r="F22" s="116">
        <v>0.5512268518518518</v>
      </c>
      <c r="G22" s="39">
        <f t="shared" si="0"/>
        <v>8626.004892060182</v>
      </c>
      <c r="H22" s="80">
        <f>IF(ISBLANK(B22),"",VLOOKUP(B22,'各艇ﾃﾞｰﾀ'!$B$4:$G$51,5,FALSE))</f>
        <v>527</v>
      </c>
      <c r="I22" s="81">
        <v>0</v>
      </c>
      <c r="J22" s="39">
        <f t="shared" si="1"/>
        <v>3356.004892060182</v>
      </c>
      <c r="K22" s="43">
        <f t="shared" si="2"/>
        <v>105.70006051273113</v>
      </c>
      <c r="L22" s="79">
        <f t="shared" si="3"/>
        <v>4.173426800758744</v>
      </c>
      <c r="M22" s="43">
        <f t="shared" si="4"/>
        <v>2.2222222222222223</v>
      </c>
      <c r="N22" s="265"/>
      <c r="O22" s="266"/>
      <c r="P22" s="267"/>
      <c r="Q22" s="197"/>
    </row>
    <row r="23" spans="1:17" s="4" customFormat="1" ht="14.25">
      <c r="A23" s="184" t="s">
        <v>149</v>
      </c>
      <c r="B23" s="39">
        <v>4400</v>
      </c>
      <c r="C23" s="78" t="str">
        <f>IF(ISBLANK(B23),"",VLOOKUP(B23,'各艇ﾃﾞｰﾀ'!$B$4:$G$51,2,FALSE))</f>
        <v>アイデアル</v>
      </c>
      <c r="D23" s="79">
        <f>IF(ISBLANK(B23),"",VLOOKUP(B23,'各艇ﾃﾞｰﾀ'!$B$4:$G$51,3,FALSE))</f>
        <v>7.8</v>
      </c>
      <c r="E23" s="77">
        <v>18</v>
      </c>
      <c r="F23" s="116">
        <v>0.5668171296296296</v>
      </c>
      <c r="G23" s="39">
        <f t="shared" si="0"/>
        <v>9973.005655983794</v>
      </c>
      <c r="H23" s="80">
        <f>IF(ISBLANK(B23),"",VLOOKUP(B23,'各艇ﾃﾞｰﾀ'!$B$4:$G$51,5,FALSE))</f>
        <v>587.0071952130542</v>
      </c>
      <c r="I23" s="81">
        <v>0</v>
      </c>
      <c r="J23" s="39">
        <f t="shared" si="1"/>
        <v>4102.933703853252</v>
      </c>
      <c r="K23" s="43">
        <f t="shared" si="2"/>
        <v>180.39294169203814</v>
      </c>
      <c r="L23" s="79">
        <f t="shared" si="3"/>
        <v>3.609744267857708</v>
      </c>
      <c r="M23" s="43">
        <f t="shared" si="4"/>
        <v>1.1111111111111112</v>
      </c>
      <c r="N23" s="265"/>
      <c r="O23" s="266"/>
      <c r="P23" s="267"/>
      <c r="Q23" s="197"/>
    </row>
    <row r="24" spans="1:17" s="4" customFormat="1" ht="14.25">
      <c r="A24" s="185" t="s">
        <v>129</v>
      </c>
      <c r="B24" s="45"/>
      <c r="C24" s="83">
        <f>IF(ISBLANK(B24),"",VLOOKUP(B24,'各艇ﾃﾞｰﾀ'!$B$4:$G$51,2,FALSE))</f>
      </c>
      <c r="D24" s="84">
        <f>IF(ISBLANK(B24),"",VLOOKUP(B24,'各艇ﾃﾞｰﾀ'!$B$4:$G$51,3,FALSE))</f>
      </c>
      <c r="E24" s="82"/>
      <c r="F24" s="117"/>
      <c r="G24" s="45"/>
      <c r="H24" s="85"/>
      <c r="I24" s="86"/>
      <c r="J24" s="45"/>
      <c r="K24" s="48"/>
      <c r="L24" s="84"/>
      <c r="M24" s="48"/>
      <c r="N24" s="271"/>
      <c r="O24" s="272"/>
      <c r="P24" s="273"/>
      <c r="Q24" s="197"/>
    </row>
    <row r="25" spans="1:17" ht="19.5" customHeight="1">
      <c r="A25" s="274" t="s">
        <v>87</v>
      </c>
      <c r="B25" s="280"/>
      <c r="C25" s="281"/>
      <c r="D25" s="289" t="s">
        <v>217</v>
      </c>
      <c r="E25" s="290"/>
      <c r="F25" s="291"/>
      <c r="G25" s="274" t="s">
        <v>219</v>
      </c>
      <c r="H25" s="275"/>
      <c r="I25" s="275"/>
      <c r="J25" s="275"/>
      <c r="K25" s="275"/>
      <c r="L25" s="275"/>
      <c r="M25" s="275"/>
      <c r="N25" s="275"/>
      <c r="O25" s="275"/>
      <c r="P25" s="276"/>
      <c r="Q25" s="196"/>
    </row>
    <row r="26" spans="1:17" ht="19.5" customHeight="1">
      <c r="A26" s="282"/>
      <c r="B26" s="283"/>
      <c r="C26" s="284"/>
      <c r="D26" s="292"/>
      <c r="E26" s="293"/>
      <c r="F26" s="294"/>
      <c r="G26" s="277"/>
      <c r="H26" s="278"/>
      <c r="I26" s="278"/>
      <c r="J26" s="278"/>
      <c r="K26" s="278"/>
      <c r="L26" s="278"/>
      <c r="M26" s="278"/>
      <c r="N26" s="278"/>
      <c r="O26" s="278"/>
      <c r="P26" s="279"/>
      <c r="Q26" s="196"/>
    </row>
    <row r="27" spans="1:17" ht="19.5" customHeight="1">
      <c r="A27" s="285"/>
      <c r="B27" s="286"/>
      <c r="C27" s="287"/>
      <c r="D27" s="292"/>
      <c r="E27" s="293"/>
      <c r="F27" s="294"/>
      <c r="G27" s="277"/>
      <c r="H27" s="278"/>
      <c r="I27" s="278"/>
      <c r="J27" s="278"/>
      <c r="K27" s="278"/>
      <c r="L27" s="278"/>
      <c r="M27" s="278"/>
      <c r="N27" s="278"/>
      <c r="O27" s="278"/>
      <c r="P27" s="279"/>
      <c r="Q27" s="196"/>
    </row>
    <row r="28" spans="1:17" ht="19.5" customHeight="1">
      <c r="A28" s="288" t="s">
        <v>167</v>
      </c>
      <c r="B28" s="280"/>
      <c r="C28" s="281"/>
      <c r="D28" s="295"/>
      <c r="E28" s="296"/>
      <c r="F28" s="297"/>
      <c r="G28" s="277"/>
      <c r="H28" s="278"/>
      <c r="I28" s="278"/>
      <c r="J28" s="278"/>
      <c r="K28" s="278"/>
      <c r="L28" s="278"/>
      <c r="M28" s="278"/>
      <c r="N28" s="278"/>
      <c r="O28" s="278"/>
      <c r="P28" s="279"/>
      <c r="Q28" s="196"/>
    </row>
    <row r="29" spans="1:17" ht="18" customHeight="1">
      <c r="A29" s="282"/>
      <c r="B29" s="283"/>
      <c r="C29" s="284"/>
      <c r="D29" s="298" t="s">
        <v>220</v>
      </c>
      <c r="E29" s="299"/>
      <c r="F29" s="300"/>
      <c r="G29" s="277"/>
      <c r="H29" s="278"/>
      <c r="I29" s="278"/>
      <c r="J29" s="278"/>
      <c r="K29" s="278"/>
      <c r="L29" s="278"/>
      <c r="M29" s="278"/>
      <c r="N29" s="278"/>
      <c r="O29" s="278"/>
      <c r="P29" s="279"/>
      <c r="Q29" s="196"/>
    </row>
    <row r="30" spans="1:17" ht="18" customHeight="1">
      <c r="A30" s="282"/>
      <c r="B30" s="283"/>
      <c r="C30" s="284"/>
      <c r="D30" s="301"/>
      <c r="E30" s="302"/>
      <c r="F30" s="303"/>
      <c r="G30" s="277"/>
      <c r="H30" s="278"/>
      <c r="I30" s="278"/>
      <c r="J30" s="278"/>
      <c r="K30" s="278"/>
      <c r="L30" s="278"/>
      <c r="M30" s="278"/>
      <c r="N30" s="278"/>
      <c r="O30" s="278"/>
      <c r="P30" s="279"/>
      <c r="Q30" s="196"/>
    </row>
    <row r="31" spans="1:17" ht="18" customHeight="1">
      <c r="A31" s="282"/>
      <c r="B31" s="283"/>
      <c r="C31" s="284"/>
      <c r="D31" s="301"/>
      <c r="E31" s="302"/>
      <c r="F31" s="303"/>
      <c r="G31" s="277"/>
      <c r="H31" s="278"/>
      <c r="I31" s="278"/>
      <c r="J31" s="278"/>
      <c r="K31" s="278"/>
      <c r="L31" s="278"/>
      <c r="M31" s="278"/>
      <c r="N31" s="278"/>
      <c r="O31" s="278"/>
      <c r="P31" s="279"/>
      <c r="Q31" s="196"/>
    </row>
    <row r="32" spans="1:17" ht="49.5" customHeight="1">
      <c r="A32" s="282"/>
      <c r="B32" s="283"/>
      <c r="C32" s="284"/>
      <c r="D32" s="301"/>
      <c r="E32" s="302"/>
      <c r="F32" s="303"/>
      <c r="G32" s="277"/>
      <c r="H32" s="278"/>
      <c r="I32" s="278"/>
      <c r="J32" s="278"/>
      <c r="K32" s="278"/>
      <c r="L32" s="278"/>
      <c r="M32" s="278"/>
      <c r="N32" s="278"/>
      <c r="O32" s="278"/>
      <c r="P32" s="279"/>
      <c r="Q32" s="196"/>
    </row>
    <row r="33" spans="1:15" ht="15">
      <c r="A33" s="199"/>
      <c r="B33" s="199"/>
      <c r="C33" s="199"/>
      <c r="D33" s="199"/>
      <c r="E33" s="199"/>
      <c r="F33" s="199"/>
      <c r="G33" s="199"/>
      <c r="H33" s="199"/>
      <c r="I33" s="199"/>
      <c r="J33" s="199"/>
      <c r="K33" s="199"/>
      <c r="L33" s="199"/>
      <c r="M33" s="199"/>
      <c r="N33" s="199"/>
      <c r="O33" s="199"/>
    </row>
  </sheetData>
  <sheetProtection password="EDAE" sheet="1" formatCells="0"/>
  <mergeCells count="28">
    <mergeCell ref="B2:I2"/>
    <mergeCell ref="N4:P4"/>
    <mergeCell ref="N5:P5"/>
    <mergeCell ref="N6:P6"/>
    <mergeCell ref="N16:P16"/>
    <mergeCell ref="G25:P32"/>
    <mergeCell ref="A25:C27"/>
    <mergeCell ref="A28:C32"/>
    <mergeCell ref="D25:F28"/>
    <mergeCell ref="D29:F32"/>
    <mergeCell ref="C1:I1"/>
    <mergeCell ref="N18:P18"/>
    <mergeCell ref="N12:P12"/>
    <mergeCell ref="N14:P14"/>
    <mergeCell ref="N15:P15"/>
    <mergeCell ref="N23:P23"/>
    <mergeCell ref="N19:P19"/>
    <mergeCell ref="N24:P24"/>
    <mergeCell ref="N22:P22"/>
    <mergeCell ref="N21:P21"/>
    <mergeCell ref="N20:P20"/>
    <mergeCell ref="N13:P13"/>
    <mergeCell ref="N17:P17"/>
    <mergeCell ref="N11:P11"/>
    <mergeCell ref="N7:P7"/>
    <mergeCell ref="N9:P9"/>
    <mergeCell ref="N10:P10"/>
    <mergeCell ref="N8:P8"/>
  </mergeCells>
  <printOptions/>
  <pageMargins left="0.25" right="0.25" top="0.75" bottom="0.75" header="0.3" footer="0.3"/>
  <pageSetup horizontalDpi="200" verticalDpi="200" orientation="landscape"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P34"/>
  <sheetViews>
    <sheetView zoomScale="85" zoomScaleNormal="85" zoomScaleSheetLayoutView="75" zoomScalePageLayoutView="0" workbookViewId="0" topLeftCell="B1">
      <selection activeCell="G26" sqref="G26:P34"/>
    </sheetView>
  </sheetViews>
  <sheetFormatPr defaultColWidth="9.00390625" defaultRowHeight="13.5"/>
  <cols>
    <col min="1" max="1" width="5.00390625" style="2" customWidth="1"/>
    <col min="2" max="2" width="6.50390625" style="2" customWidth="1"/>
    <col min="3" max="3" width="29.375" style="2" customWidth="1"/>
    <col min="4" max="4" width="8.375" style="2" customWidth="1"/>
    <col min="5" max="5" width="6.25390625" style="2" customWidth="1"/>
    <col min="6" max="6" width="12.25390625" style="2" customWidth="1"/>
    <col min="7" max="7" width="9.125" style="2" customWidth="1"/>
    <col min="8" max="8" width="6.50390625" style="2" customWidth="1"/>
    <col min="9" max="9" width="6.25390625" style="2" customWidth="1"/>
    <col min="10" max="10" width="7.625" style="2" customWidth="1"/>
    <col min="11" max="11" width="9.375" style="2" customWidth="1"/>
    <col min="12" max="12" width="7.875" style="2" customWidth="1"/>
    <col min="13" max="13" width="8.875" style="2" customWidth="1"/>
    <col min="14" max="14" width="12.00390625" style="2" customWidth="1"/>
    <col min="15" max="15" width="13.50390625" style="2" customWidth="1"/>
    <col min="16" max="16" width="2.25390625" style="2" customWidth="1"/>
    <col min="17" max="17" width="8.375" style="2" customWidth="1"/>
    <col min="18" max="16384" width="9.00390625" style="2" customWidth="1"/>
  </cols>
  <sheetData>
    <row r="1" spans="2:15" ht="18.75" customHeight="1">
      <c r="B1" s="3"/>
      <c r="D1" s="324">
        <v>40776</v>
      </c>
      <c r="E1" s="324"/>
      <c r="F1" s="324"/>
      <c r="G1" s="324"/>
      <c r="H1" s="324"/>
      <c r="K1" s="8" t="s">
        <v>4</v>
      </c>
      <c r="L1" s="33" t="s">
        <v>162</v>
      </c>
      <c r="M1" s="8" t="s">
        <v>5</v>
      </c>
      <c r="N1" s="6">
        <v>40411</v>
      </c>
      <c r="O1" s="20">
        <v>0.375</v>
      </c>
    </row>
    <row r="2" spans="2:15" ht="22.5" customHeight="1">
      <c r="B2" s="325" t="s">
        <v>242</v>
      </c>
      <c r="C2" s="326"/>
      <c r="D2" s="326"/>
      <c r="E2" s="326"/>
      <c r="F2" s="326"/>
      <c r="G2" s="326"/>
      <c r="H2" s="326"/>
      <c r="I2" s="326"/>
      <c r="J2" s="21"/>
      <c r="K2" s="10">
        <v>24</v>
      </c>
      <c r="L2" s="30" t="s">
        <v>6</v>
      </c>
      <c r="M2" s="9" t="s">
        <v>7</v>
      </c>
      <c r="N2" s="11">
        <v>16</v>
      </c>
      <c r="O2" s="7" t="s">
        <v>8</v>
      </c>
    </row>
    <row r="3" ht="12" customHeight="1"/>
    <row r="4" spans="1:16" s="4" customFormat="1" ht="16.5" customHeight="1">
      <c r="A4" s="12" t="s">
        <v>9</v>
      </c>
      <c r="B4" s="12" t="s">
        <v>10</v>
      </c>
      <c r="C4" s="12" t="s">
        <v>11</v>
      </c>
      <c r="D4" s="12" t="s">
        <v>12</v>
      </c>
      <c r="E4" s="12" t="s">
        <v>13</v>
      </c>
      <c r="F4" s="12" t="s">
        <v>14</v>
      </c>
      <c r="G4" s="12" t="s">
        <v>15</v>
      </c>
      <c r="H4" s="12" t="s">
        <v>16</v>
      </c>
      <c r="I4" s="12" t="s">
        <v>17</v>
      </c>
      <c r="J4" s="12" t="s">
        <v>18</v>
      </c>
      <c r="K4" s="12" t="s">
        <v>19</v>
      </c>
      <c r="L4" s="12" t="s">
        <v>20</v>
      </c>
      <c r="M4" s="12" t="s">
        <v>21</v>
      </c>
      <c r="N4" s="306" t="s">
        <v>22</v>
      </c>
      <c r="O4" s="307"/>
      <c r="P4" s="308"/>
    </row>
    <row r="5" spans="1:16" s="5" customFormat="1" ht="13.5" customHeight="1">
      <c r="A5" s="13"/>
      <c r="B5" s="14" t="s">
        <v>23</v>
      </c>
      <c r="C5" s="13"/>
      <c r="D5" s="15" t="s">
        <v>24</v>
      </c>
      <c r="E5" s="15"/>
      <c r="F5" s="14" t="s">
        <v>25</v>
      </c>
      <c r="G5" s="15" t="s">
        <v>26</v>
      </c>
      <c r="H5" s="14" t="s">
        <v>86</v>
      </c>
      <c r="I5" s="15" t="s">
        <v>27</v>
      </c>
      <c r="J5" s="15" t="s">
        <v>26</v>
      </c>
      <c r="K5" s="15" t="s">
        <v>28</v>
      </c>
      <c r="L5" s="15" t="s">
        <v>29</v>
      </c>
      <c r="M5" s="15"/>
      <c r="N5" s="309"/>
      <c r="O5" s="310"/>
      <c r="P5" s="311"/>
    </row>
    <row r="6" spans="1:16" s="4" customFormat="1" ht="14.25">
      <c r="A6" s="72">
        <v>1</v>
      </c>
      <c r="B6" s="34">
        <v>4014</v>
      </c>
      <c r="C6" s="73" t="str">
        <f>IF(ISBLANK(B6),"",VLOOKUP(B6,'各艇ﾃﾞｰﾀ'!$B$4:$G$51,2,FALSE))</f>
        <v>アルファ</v>
      </c>
      <c r="D6" s="74">
        <f>IF(ISBLANK(B6),"",VLOOKUP(B6,'各艇ﾃﾞｰﾀ'!$B$4:$G$49,3,FALSE))</f>
        <v>10.25</v>
      </c>
      <c r="E6" s="72">
        <v>3</v>
      </c>
      <c r="F6" s="115">
        <v>0.5191203703703704</v>
      </c>
      <c r="G6" s="34">
        <f aca="true" t="shared" si="0" ref="G6:G18">(F6-$O$1)*86400.049</f>
        <v>12452.00706189815</v>
      </c>
      <c r="H6" s="75">
        <f>IF(ISBLANK(B6),"",VLOOKUP(B6,'各艇ﾃﾞｰﾀ'!$B$4:$G$49,5,FALSE))</f>
        <v>526</v>
      </c>
      <c r="I6" s="76">
        <v>0</v>
      </c>
      <c r="J6" s="34">
        <f aca="true" t="shared" si="1" ref="J6:J18">G6-H6*$K$2</f>
        <v>-171.9929381018501</v>
      </c>
      <c r="K6" s="36">
        <f aca="true" t="shared" si="2" ref="K6:K18">(J6-$J$6)/$K$2</f>
        <v>0</v>
      </c>
      <c r="L6" s="74">
        <f aca="true" t="shared" si="3" ref="L6:L18">$K$2/(G6/3600)</f>
        <v>6.938640459366188</v>
      </c>
      <c r="M6" s="36">
        <f aca="true" t="shared" si="4" ref="M6:M18">20*($N$2+1-A6)/$N$2*1.5</f>
        <v>30</v>
      </c>
      <c r="N6" s="312"/>
      <c r="O6" s="313"/>
      <c r="P6" s="314"/>
    </row>
    <row r="7" spans="1:16" s="4" customFormat="1" ht="14.25">
      <c r="A7" s="77">
        <v>2</v>
      </c>
      <c r="B7" s="39">
        <v>6352</v>
      </c>
      <c r="C7" s="78" t="str">
        <f>IF(ISBLANK(B7),"",VLOOKUP(B7,'各艇ﾃﾞｰﾀ'!$B$4:$G$51,2,FALSE))</f>
        <v>ｸﾞﾗﾝｱﾙﾏｼﾞﾛ</v>
      </c>
      <c r="D7" s="79">
        <f>IF(ISBLANK(B7),"",VLOOKUP(B7,'各艇ﾃﾞｰﾀ'!$B$4:$G$49,3,FALSE))</f>
        <v>9.65</v>
      </c>
      <c r="E7" s="77">
        <v>2</v>
      </c>
      <c r="F7" s="116">
        <v>0.515</v>
      </c>
      <c r="G7" s="39">
        <f t="shared" si="0"/>
        <v>12096.006860000001</v>
      </c>
      <c r="H7" s="80">
        <f>IF(ISBLANK(B7),"",VLOOKUP(B7,'各艇ﾃﾞｰﾀ'!$B$4:$G$49,5,FALSE))</f>
        <v>539</v>
      </c>
      <c r="I7" s="81">
        <v>0</v>
      </c>
      <c r="J7" s="39">
        <f t="shared" si="1"/>
        <v>-839.9931399999987</v>
      </c>
      <c r="K7" s="43">
        <f t="shared" si="2"/>
        <v>-27.83334174575619</v>
      </c>
      <c r="L7" s="79">
        <f t="shared" si="3"/>
        <v>7.142853091933514</v>
      </c>
      <c r="M7" s="43">
        <f t="shared" si="4"/>
        <v>28.125</v>
      </c>
      <c r="N7" s="265"/>
      <c r="O7" s="266"/>
      <c r="P7" s="267"/>
    </row>
    <row r="8" spans="1:16" s="4" customFormat="1" ht="14.25">
      <c r="A8" s="77">
        <v>3</v>
      </c>
      <c r="B8" s="39">
        <v>6166</v>
      </c>
      <c r="C8" s="78" t="str">
        <f>IF(ISBLANK(B8),"",VLOOKUP(B8,'各艇ﾃﾞｰﾀ'!$B$4:$G$51,2,FALSE))</f>
        <v>HAURAKI</v>
      </c>
      <c r="D8" s="79">
        <f>IF(ISBLANK(B8),"",VLOOKUP(B8,'各艇ﾃﾞｰﾀ'!$B$4:$G$49,3,FALSE))</f>
        <v>9.95</v>
      </c>
      <c r="E8" s="77">
        <v>1</v>
      </c>
      <c r="F8" s="116">
        <v>0.514375</v>
      </c>
      <c r="G8" s="39">
        <f t="shared" si="0"/>
        <v>12042.006829375003</v>
      </c>
      <c r="H8" s="80">
        <f>IF(ISBLANK(B8),"",VLOOKUP(B8,'各艇ﾃﾞｰﾀ'!$B$4:$G$49,5,FALSE))</f>
        <v>532.5397540905764</v>
      </c>
      <c r="I8" s="81">
        <v>0</v>
      </c>
      <c r="J8" s="39">
        <f t="shared" si="1"/>
        <v>-738.9472687988291</v>
      </c>
      <c r="K8" s="43">
        <f t="shared" si="2"/>
        <v>-23.623097112374126</v>
      </c>
      <c r="L8" s="79">
        <f t="shared" si="3"/>
        <v>7.174883823287475</v>
      </c>
      <c r="M8" s="43">
        <f t="shared" si="4"/>
        <v>26.25</v>
      </c>
      <c r="N8" s="265"/>
      <c r="O8" s="266"/>
      <c r="P8" s="267"/>
    </row>
    <row r="9" spans="1:16" s="4" customFormat="1" ht="14.25">
      <c r="A9" s="77">
        <v>4</v>
      </c>
      <c r="B9" s="39">
        <v>1611</v>
      </c>
      <c r="C9" s="78" t="str">
        <f>IF(ISBLANK(B9),"",VLOOKUP(B9,'各艇ﾃﾞｰﾀ'!$B$4:$G$51,2,FALSE))</f>
        <v>ﾈﾌﾟﾁｭｰﾝXⅡ</v>
      </c>
      <c r="D9" s="79">
        <f>IF(ISBLANK(B9),"",VLOOKUP(B9,'各艇ﾃﾞｰﾀ'!$B$4:$G$49,3,FALSE))</f>
        <v>8.45</v>
      </c>
      <c r="E9" s="77">
        <v>5</v>
      </c>
      <c r="F9" s="116">
        <v>0.5265624999999999</v>
      </c>
      <c r="G9" s="39">
        <f t="shared" si="0"/>
        <v>13095.007426562493</v>
      </c>
      <c r="H9" s="80">
        <f>IF(ISBLANK(B9),"",VLOOKUP(B9,'各艇ﾃﾞｰﾀ'!$B$4:$G$49,5,FALSE))</f>
        <v>568.510620302347</v>
      </c>
      <c r="I9" s="81">
        <v>0</v>
      </c>
      <c r="J9" s="39">
        <f t="shared" si="1"/>
        <v>-549.247460693834</v>
      </c>
      <c r="K9" s="43">
        <f t="shared" si="2"/>
        <v>-15.718938441332662</v>
      </c>
      <c r="L9" s="79">
        <f t="shared" si="3"/>
        <v>6.597934402445806</v>
      </c>
      <c r="M9" s="172">
        <f t="shared" si="4"/>
        <v>24.375</v>
      </c>
      <c r="N9" s="265"/>
      <c r="O9" s="266"/>
      <c r="P9" s="267"/>
    </row>
    <row r="10" spans="1:16" s="4" customFormat="1" ht="14.25">
      <c r="A10" s="82">
        <v>5</v>
      </c>
      <c r="B10" s="45">
        <v>162</v>
      </c>
      <c r="C10" s="83" t="str">
        <f>IF(ISBLANK(B10),"",VLOOKUP(B10,'各艇ﾃﾞｰﾀ'!$B$4:$G$51,2,FALSE))</f>
        <v>ﾌｪﾆｯｸｽ</v>
      </c>
      <c r="D10" s="84">
        <f>IF(ISBLANK(B10),"",VLOOKUP(B10,'各艇ﾃﾞｰﾀ'!$B$4:$G$49,3,FALSE))</f>
        <v>8.7</v>
      </c>
      <c r="E10" s="82">
        <v>6</v>
      </c>
      <c r="F10" s="117">
        <v>0.5277662037037038</v>
      </c>
      <c r="G10" s="45">
        <f t="shared" si="0"/>
        <v>13199.007485543985</v>
      </c>
      <c r="H10" s="85">
        <f>IF(ISBLANK(B10),"",VLOOKUP(B10,'各艇ﾃﾞｰﾀ'!$B$4:$G$49,5,FALSE))</f>
        <v>561.9188028663621</v>
      </c>
      <c r="I10" s="86">
        <v>0</v>
      </c>
      <c r="J10" s="45">
        <f t="shared" si="1"/>
        <v>-287.04378324870413</v>
      </c>
      <c r="K10" s="48">
        <f t="shared" si="2"/>
        <v>-4.793785214452252</v>
      </c>
      <c r="L10" s="84">
        <f t="shared" si="3"/>
        <v>6.545946738391375</v>
      </c>
      <c r="M10" s="48">
        <f t="shared" si="4"/>
        <v>22.5</v>
      </c>
      <c r="N10" s="271"/>
      <c r="O10" s="272"/>
      <c r="P10" s="273"/>
    </row>
    <row r="11" spans="1:16" s="4" customFormat="1" ht="14.25">
      <c r="A11" s="87">
        <v>6</v>
      </c>
      <c r="B11" s="55">
        <v>321</v>
      </c>
      <c r="C11" s="88" t="str">
        <f>IF(ISBLANK(B11),"",VLOOKUP(B11,'各艇ﾃﾞｰﾀ'!$B$4:$G$51,2,FALSE))</f>
        <v>ケロニア</v>
      </c>
      <c r="D11" s="89">
        <f>IF(ISBLANK(B11),"",VLOOKUP(B11,'各艇ﾃﾞｰﾀ'!$B$4:$G$49,3,FALSE))</f>
        <v>9.05</v>
      </c>
      <c r="E11" s="87">
        <v>4</v>
      </c>
      <c r="F11" s="118">
        <v>0.5263773148148149</v>
      </c>
      <c r="G11" s="55">
        <f t="shared" si="0"/>
        <v>13079.00741748843</v>
      </c>
      <c r="H11" s="90">
        <f>IF(ISBLANK(B11),"",VLOOKUP(B11,'各艇ﾃﾞｰﾀ'!$B$4:$G$49,5,FALSE))</f>
        <v>553.1231481336428</v>
      </c>
      <c r="I11" s="91">
        <v>0</v>
      </c>
      <c r="J11" s="55">
        <f t="shared" si="1"/>
        <v>-195.9481377189968</v>
      </c>
      <c r="K11" s="56">
        <f t="shared" si="2"/>
        <v>-0.9981333173811132</v>
      </c>
      <c r="L11" s="89">
        <f t="shared" si="3"/>
        <v>6.606005887302375</v>
      </c>
      <c r="M11" s="36">
        <f t="shared" si="4"/>
        <v>20.625</v>
      </c>
      <c r="N11" s="268"/>
      <c r="O11" s="269"/>
      <c r="P11" s="270"/>
    </row>
    <row r="12" spans="1:16" s="4" customFormat="1" ht="14.25">
      <c r="A12" s="77">
        <v>7</v>
      </c>
      <c r="B12" s="39">
        <v>319</v>
      </c>
      <c r="C12" s="78" t="str">
        <f>IF(ISBLANK(B12),"",VLOOKUP(B12,'各艇ﾃﾞｰﾀ'!$B$4:$G$51,2,FALSE))</f>
        <v>かまくら</v>
      </c>
      <c r="D12" s="79">
        <f>IF(ISBLANK(B12),"",VLOOKUP(B12,'各艇ﾃﾞｰﾀ'!$B$4:$G$49,3,FALSE))</f>
        <v>7</v>
      </c>
      <c r="E12" s="77">
        <v>9</v>
      </c>
      <c r="F12" s="116">
        <v>0.5435763888888888</v>
      </c>
      <c r="G12" s="39">
        <f t="shared" si="0"/>
        <v>14565.008260243048</v>
      </c>
      <c r="H12" s="80">
        <f>IF(ISBLANK(B12),"",VLOOKUP(B12,'各艇ﾃﾞｰﾀ'!$B$4:$G$49,5,FALSE))</f>
        <v>612.9739941958445</v>
      </c>
      <c r="I12" s="81">
        <v>0</v>
      </c>
      <c r="J12" s="39">
        <f t="shared" si="1"/>
        <v>-146.36760045721894</v>
      </c>
      <c r="K12" s="43">
        <f t="shared" si="2"/>
        <v>1.067722401859631</v>
      </c>
      <c r="L12" s="79">
        <f t="shared" si="3"/>
        <v>5.932025472023881</v>
      </c>
      <c r="M12" s="43">
        <f t="shared" si="4"/>
        <v>18.75</v>
      </c>
      <c r="N12" s="265"/>
      <c r="O12" s="266"/>
      <c r="P12" s="267"/>
    </row>
    <row r="13" spans="1:16" s="4" customFormat="1" ht="14.25">
      <c r="A13" s="77">
        <v>8</v>
      </c>
      <c r="B13" s="39">
        <v>1985</v>
      </c>
      <c r="C13" s="78" t="str">
        <f>IF(ISBLANK(B13),"",VLOOKUP(B13,'各艇ﾃﾞｰﾀ'!$B$4:$G$51,2,FALSE))</f>
        <v>波勝</v>
      </c>
      <c r="D13" s="79">
        <f>IF(ISBLANK(B13),"",VLOOKUP(B13,'各艇ﾃﾞｰﾀ'!$B$4:$G$49,3,FALSE))</f>
        <v>7.1</v>
      </c>
      <c r="E13" s="77">
        <v>10</v>
      </c>
      <c r="F13" s="116">
        <v>0.5436458333333333</v>
      </c>
      <c r="G13" s="39">
        <f t="shared" si="0"/>
        <v>14571.008263645828</v>
      </c>
      <c r="H13" s="80">
        <f>IF(ISBLANK(B13),"",VLOOKUP(B13,'各艇ﾃﾞｰﾀ'!$B$4:$G$49,5,FALSE))</f>
        <v>609.5059172339866</v>
      </c>
      <c r="I13" s="81">
        <v>0</v>
      </c>
      <c r="J13" s="39">
        <f t="shared" si="1"/>
        <v>-57.133749969849305</v>
      </c>
      <c r="K13" s="43">
        <f t="shared" si="2"/>
        <v>4.785799505500033</v>
      </c>
      <c r="L13" s="79">
        <f t="shared" si="3"/>
        <v>5.929582801456854</v>
      </c>
      <c r="M13" s="43">
        <f t="shared" si="4"/>
        <v>16.875</v>
      </c>
      <c r="N13" s="265"/>
      <c r="O13" s="266"/>
      <c r="P13" s="267"/>
    </row>
    <row r="14" spans="1:16" s="4" customFormat="1" ht="14.25">
      <c r="A14" s="77">
        <v>9</v>
      </c>
      <c r="B14" s="39">
        <v>4469</v>
      </c>
      <c r="C14" s="78" t="str">
        <f>IF(ISBLANK(B14),"",VLOOKUP(B14,'各艇ﾃﾞｰﾀ'!$B$4:$G$51,2,FALSE))</f>
        <v>未央</v>
      </c>
      <c r="D14" s="79">
        <f>IF(ISBLANK(B14),"",VLOOKUP(B14,'各艇ﾃﾞｰﾀ'!$B$4:$G$49,3,FALSE))</f>
        <v>7</v>
      </c>
      <c r="E14" s="77">
        <v>11</v>
      </c>
      <c r="F14" s="116">
        <v>0.5465856481481481</v>
      </c>
      <c r="G14" s="39">
        <f t="shared" si="0"/>
        <v>14825.008407696758</v>
      </c>
      <c r="H14" s="80">
        <f>IF(ISBLANK(B14),"",VLOOKUP(B14,'各艇ﾃﾞｰﾀ'!$B$4:$G$49,5,FALSE))</f>
        <v>612.9739941958445</v>
      </c>
      <c r="I14" s="81">
        <v>0</v>
      </c>
      <c r="J14" s="39">
        <f t="shared" si="1"/>
        <v>113.63254699649042</v>
      </c>
      <c r="K14" s="43">
        <f t="shared" si="2"/>
        <v>11.90106187909752</v>
      </c>
      <c r="L14" s="79">
        <f t="shared" si="3"/>
        <v>5.827989949411656</v>
      </c>
      <c r="M14" s="182">
        <f t="shared" si="4"/>
        <v>15</v>
      </c>
      <c r="N14" s="265"/>
      <c r="O14" s="266"/>
      <c r="P14" s="267"/>
    </row>
    <row r="15" spans="1:16" s="4" customFormat="1" ht="14.25">
      <c r="A15" s="82">
        <v>10</v>
      </c>
      <c r="B15" s="45">
        <v>199</v>
      </c>
      <c r="C15" s="83" t="str">
        <f>IF(ISBLANK(B15),"",VLOOKUP(B15,'各艇ﾃﾞｰﾀ'!$B$4:$G$51,2,FALSE))</f>
        <v>サ－モン4</v>
      </c>
      <c r="D15" s="84">
        <f>IF(ISBLANK(B15),"",VLOOKUP(B15,'各艇ﾃﾞｰﾀ'!$B$4:$G$49,3,FALSE))</f>
        <v>9.15</v>
      </c>
      <c r="E15" s="82">
        <v>7</v>
      </c>
      <c r="F15" s="117">
        <v>0.531400462962963</v>
      </c>
      <c r="G15" s="45">
        <f t="shared" si="0"/>
        <v>13513.007663622684</v>
      </c>
      <c r="H15" s="85">
        <f>IF(ISBLANK(B15),"",VLOOKUP(B15,'各艇ﾃﾞｰﾀ'!$B$4:$G$49,5,FALSE))</f>
        <v>551</v>
      </c>
      <c r="I15" s="86">
        <v>0</v>
      </c>
      <c r="J15" s="45">
        <f t="shared" si="1"/>
        <v>289.00766362268405</v>
      </c>
      <c r="K15" s="48">
        <f t="shared" si="2"/>
        <v>19.20835840518892</v>
      </c>
      <c r="L15" s="84">
        <f t="shared" si="3"/>
        <v>6.393839339896973</v>
      </c>
      <c r="M15" s="48">
        <f t="shared" si="4"/>
        <v>13.125</v>
      </c>
      <c r="N15" s="271"/>
      <c r="O15" s="272"/>
      <c r="P15" s="273"/>
    </row>
    <row r="16" spans="1:16" s="4" customFormat="1" ht="14.25">
      <c r="A16" s="72">
        <v>11</v>
      </c>
      <c r="B16" s="34">
        <v>312</v>
      </c>
      <c r="C16" s="73" t="str">
        <f>IF(ISBLANK(B16),"",VLOOKUP(B16,'各艇ﾃﾞｰﾀ'!$B$4:$G$51,2,FALSE))</f>
        <v>はやとり</v>
      </c>
      <c r="D16" s="89">
        <f>IF(ISBLANK(B16),"",VLOOKUP(B16,'各艇ﾃﾞｰﾀ'!$B$4:$G$49,3,FALSE))</f>
        <v>8.45</v>
      </c>
      <c r="E16" s="72">
        <v>8</v>
      </c>
      <c r="F16" s="115">
        <v>0.5378356481481482</v>
      </c>
      <c r="G16" s="34">
        <f t="shared" si="0"/>
        <v>14069.007978946765</v>
      </c>
      <c r="H16" s="90">
        <f>IF(ISBLANK(B16),"",VLOOKUP(B16,'各艇ﾃﾞｰﾀ'!$B$4:$G$49,5,FALSE))</f>
        <v>568.510620302347</v>
      </c>
      <c r="I16" s="76">
        <v>0</v>
      </c>
      <c r="J16" s="34">
        <f t="shared" si="1"/>
        <v>424.75309169043794</v>
      </c>
      <c r="K16" s="36">
        <f t="shared" si="2"/>
        <v>24.864417908012</v>
      </c>
      <c r="L16" s="74">
        <f t="shared" si="3"/>
        <v>6.141157935889384</v>
      </c>
      <c r="M16" s="36">
        <f t="shared" si="4"/>
        <v>11.25</v>
      </c>
      <c r="N16" s="312"/>
      <c r="O16" s="313"/>
      <c r="P16" s="314"/>
    </row>
    <row r="17" spans="1:16" s="4" customFormat="1" ht="14.25">
      <c r="A17" s="77">
        <v>12</v>
      </c>
      <c r="B17" s="39">
        <v>2640</v>
      </c>
      <c r="C17" s="78" t="str">
        <f>IF(ISBLANK(B17),"",VLOOKUP(B17,'各艇ﾃﾞｰﾀ'!$B$4:$G$51,2,FALSE))</f>
        <v>ｻﾝﾋﾞｰﾑ3</v>
      </c>
      <c r="D17" s="79">
        <f>IF(ISBLANK(B17),"",VLOOKUP(B17,'各艇ﾃﾞｰﾀ'!$B$4:$G$49,3,FALSE))</f>
        <v>7.4</v>
      </c>
      <c r="E17" s="77">
        <v>12</v>
      </c>
      <c r="F17" s="116">
        <v>0.5512384259259259</v>
      </c>
      <c r="G17" s="39">
        <f t="shared" si="0"/>
        <v>15227.008635682865</v>
      </c>
      <c r="H17" s="80">
        <f>IF(ISBLANK(B17),"",VLOOKUP(B17,'各艇ﾃﾞｰﾀ'!$B$4:$G$49,5,FALSE))</f>
        <v>599.499158472088</v>
      </c>
      <c r="I17" s="81">
        <v>0</v>
      </c>
      <c r="J17" s="39">
        <f t="shared" si="1"/>
        <v>839.0288323527529</v>
      </c>
      <c r="K17" s="43">
        <f t="shared" si="2"/>
        <v>42.12590710227513</v>
      </c>
      <c r="L17" s="79">
        <f t="shared" si="3"/>
        <v>5.674128259015421</v>
      </c>
      <c r="M17" s="43">
        <f t="shared" si="4"/>
        <v>9.375</v>
      </c>
      <c r="N17" s="265"/>
      <c r="O17" s="266"/>
      <c r="P17" s="267"/>
    </row>
    <row r="18" spans="1:16" s="4" customFormat="1" ht="14.25">
      <c r="A18" s="77">
        <v>13</v>
      </c>
      <c r="B18" s="39">
        <v>346</v>
      </c>
      <c r="C18" s="78" t="str">
        <f>IF(ISBLANK(B18),"",VLOOKUP(B18,'各艇ﾃﾞｰﾀ'!$B$4:$G$51,2,FALSE))</f>
        <v>飛車角</v>
      </c>
      <c r="D18" s="79">
        <f>IF(ISBLANK(B18),"",VLOOKUP(B18,'各艇ﾃﾞｰﾀ'!$B$4:$G$49,3,FALSE))</f>
        <v>8.65</v>
      </c>
      <c r="E18" s="77">
        <v>13</v>
      </c>
      <c r="F18" s="116">
        <v>0.5537615740740741</v>
      </c>
      <c r="G18" s="39">
        <f t="shared" si="0"/>
        <v>15445.008759317134</v>
      </c>
      <c r="H18" s="80">
        <f>IF(ISBLANK(B18),"",VLOOKUP(B18,'各艇ﾃﾞｰﾀ'!$B$4:$G$49,5,FALSE))</f>
        <v>563.2157910050126</v>
      </c>
      <c r="I18" s="81">
        <v>0</v>
      </c>
      <c r="J18" s="39">
        <f t="shared" si="1"/>
        <v>1927.8297751968312</v>
      </c>
      <c r="K18" s="43">
        <f t="shared" si="2"/>
        <v>87.49261305411171</v>
      </c>
      <c r="L18" s="79">
        <f t="shared" si="3"/>
        <v>5.5940402071885895</v>
      </c>
      <c r="M18" s="43">
        <f t="shared" si="4"/>
        <v>7.5</v>
      </c>
      <c r="N18" s="265"/>
      <c r="O18" s="266"/>
      <c r="P18" s="267"/>
    </row>
    <row r="19" spans="1:16" s="4" customFormat="1" ht="14.25">
      <c r="A19" s="77"/>
      <c r="B19" s="165">
        <v>380</v>
      </c>
      <c r="C19" s="166" t="str">
        <f>IF(ISBLANK(B19),"",VLOOKUP(B19,'各艇ﾃﾞｰﾀ'!$B$4:$G$51,2,FALSE))</f>
        <v>テティス 4</v>
      </c>
      <c r="D19" s="167">
        <f>IF(ISBLANK(B19),"",VLOOKUP(B19,'各艇ﾃﾞｰﾀ'!$B$4:$G$49,3,FALSE))</f>
        <v>10.15</v>
      </c>
      <c r="E19" s="168"/>
      <c r="F19" s="169"/>
      <c r="G19" s="165"/>
      <c r="H19" s="170"/>
      <c r="I19" s="171"/>
      <c r="J19" s="165"/>
      <c r="K19" s="172"/>
      <c r="L19" s="167"/>
      <c r="M19" s="182">
        <v>1</v>
      </c>
      <c r="N19" s="265" t="s">
        <v>221</v>
      </c>
      <c r="O19" s="266"/>
      <c r="P19" s="267"/>
    </row>
    <row r="20" spans="1:16" s="4" customFormat="1" ht="14.25">
      <c r="A20" s="82"/>
      <c r="B20" s="173">
        <v>4323</v>
      </c>
      <c r="C20" s="83" t="str">
        <f>IF(ISBLANK(B20),"",VLOOKUP(B20,'各艇ﾃﾞｰﾀ'!$B$4:$G$51,2,FALSE))</f>
        <v>飛天</v>
      </c>
      <c r="D20" s="84">
        <f>IF(ISBLANK(B20),"",VLOOKUP(B20,'各艇ﾃﾞｰﾀ'!$B$4:$G$49,3,FALSE))</f>
        <v>7.05</v>
      </c>
      <c r="E20" s="82"/>
      <c r="F20" s="117"/>
      <c r="G20" s="45"/>
      <c r="H20" s="85"/>
      <c r="I20" s="86"/>
      <c r="J20" s="45"/>
      <c r="K20" s="48"/>
      <c r="L20" s="84"/>
      <c r="M20" s="48">
        <v>1</v>
      </c>
      <c r="N20" s="271" t="s">
        <v>221</v>
      </c>
      <c r="O20" s="272"/>
      <c r="P20" s="273"/>
    </row>
    <row r="21" spans="1:16" s="4" customFormat="1" ht="14.25">
      <c r="A21" s="87"/>
      <c r="B21" s="55">
        <v>4010</v>
      </c>
      <c r="C21" s="88" t="str">
        <f>IF(ISBLANK(B21),"",VLOOKUP(B21,'各艇ﾃﾞｰﾀ'!$B$4:$G$51,2,FALSE))</f>
        <v>ナジャ</v>
      </c>
      <c r="D21" s="89">
        <f>IF(ISBLANK(B21),"",VLOOKUP(B21,'各艇ﾃﾞｰﾀ'!$B$4:$G$49,3,FALSE))</f>
        <v>10.2</v>
      </c>
      <c r="E21" s="87"/>
      <c r="F21" s="118"/>
      <c r="G21" s="55"/>
      <c r="H21" s="90"/>
      <c r="I21" s="91"/>
      <c r="J21" s="55"/>
      <c r="K21" s="56"/>
      <c r="L21" s="89"/>
      <c r="M21" s="180">
        <v>1</v>
      </c>
      <c r="N21" s="268" t="s">
        <v>221</v>
      </c>
      <c r="O21" s="269"/>
      <c r="P21" s="270"/>
    </row>
    <row r="22" spans="1:16" s="4" customFormat="1" ht="14.25">
      <c r="A22" s="77"/>
      <c r="B22" s="39"/>
      <c r="C22" s="78">
        <f>IF(ISBLANK(B22),"",VLOOKUP(B22,'各艇ﾃﾞｰﾀ'!$B$4:$G$51,2,FALSE))</f>
      </c>
      <c r="D22" s="79">
        <f>IF(ISBLANK(B22),"",VLOOKUP(B22,'各艇ﾃﾞｰﾀ'!$B$4:$G$49,3,FALSE))</f>
      </c>
      <c r="E22" s="77"/>
      <c r="F22" s="116"/>
      <c r="G22" s="39"/>
      <c r="H22" s="80">
        <f>IF(ISBLANK(B22),"",VLOOKUP(B22,'各艇ﾃﾞｰﾀ'!$B$4:$G$49,5,FALSE))</f>
      </c>
      <c r="I22" s="81"/>
      <c r="J22" s="39"/>
      <c r="K22" s="43"/>
      <c r="L22" s="79"/>
      <c r="M22" s="43"/>
      <c r="N22" s="265"/>
      <c r="O22" s="266"/>
      <c r="P22" s="267"/>
    </row>
    <row r="23" spans="1:16" s="4" customFormat="1" ht="14.25">
      <c r="A23" s="87"/>
      <c r="B23" s="55"/>
      <c r="C23" s="88"/>
      <c r="D23" s="89"/>
      <c r="E23" s="87"/>
      <c r="F23" s="118"/>
      <c r="G23" s="55"/>
      <c r="H23" s="90"/>
      <c r="I23" s="91"/>
      <c r="J23" s="55"/>
      <c r="K23" s="56"/>
      <c r="L23" s="89"/>
      <c r="M23" s="56"/>
      <c r="N23" s="200"/>
      <c r="O23" s="201"/>
      <c r="P23" s="202"/>
    </row>
    <row r="24" spans="1:16" s="4" customFormat="1" ht="14.25">
      <c r="A24" s="87"/>
      <c r="B24" s="55"/>
      <c r="C24" s="88"/>
      <c r="D24" s="89"/>
      <c r="E24" s="87"/>
      <c r="F24" s="118"/>
      <c r="G24" s="55"/>
      <c r="H24" s="90"/>
      <c r="I24" s="91"/>
      <c r="J24" s="55"/>
      <c r="K24" s="56"/>
      <c r="L24" s="89"/>
      <c r="M24" s="56"/>
      <c r="N24" s="200"/>
      <c r="O24" s="201"/>
      <c r="P24" s="202"/>
    </row>
    <row r="25" spans="1:16" s="4" customFormat="1" ht="14.25">
      <c r="A25" s="87"/>
      <c r="B25" s="65"/>
      <c r="C25" s="88"/>
      <c r="D25" s="89"/>
      <c r="E25" s="87"/>
      <c r="F25" s="118"/>
      <c r="G25" s="55"/>
      <c r="H25" s="90"/>
      <c r="I25" s="91"/>
      <c r="J25" s="55"/>
      <c r="K25" s="56"/>
      <c r="L25" s="89"/>
      <c r="M25" s="56"/>
      <c r="N25" s="268"/>
      <c r="O25" s="269"/>
      <c r="P25" s="270"/>
    </row>
    <row r="26" spans="1:16" ht="24" customHeight="1">
      <c r="A26" s="274" t="s">
        <v>87</v>
      </c>
      <c r="B26" s="280"/>
      <c r="C26" s="281"/>
      <c r="D26" s="289" t="s">
        <v>222</v>
      </c>
      <c r="E26" s="290"/>
      <c r="F26" s="291"/>
      <c r="G26" s="274" t="s">
        <v>241</v>
      </c>
      <c r="H26" s="280"/>
      <c r="I26" s="280"/>
      <c r="J26" s="280"/>
      <c r="K26" s="280"/>
      <c r="L26" s="280"/>
      <c r="M26" s="280"/>
      <c r="N26" s="280"/>
      <c r="O26" s="280"/>
      <c r="P26" s="281"/>
    </row>
    <row r="27" spans="1:16" ht="18.75" customHeight="1">
      <c r="A27" s="282"/>
      <c r="B27" s="283"/>
      <c r="C27" s="284"/>
      <c r="D27" s="292"/>
      <c r="E27" s="293"/>
      <c r="F27" s="294"/>
      <c r="G27" s="282"/>
      <c r="H27" s="283"/>
      <c r="I27" s="283"/>
      <c r="J27" s="283"/>
      <c r="K27" s="283"/>
      <c r="L27" s="283"/>
      <c r="M27" s="283"/>
      <c r="N27" s="283"/>
      <c r="O27" s="283"/>
      <c r="P27" s="284"/>
    </row>
    <row r="28" spans="1:16" ht="18.75" customHeight="1">
      <c r="A28" s="285"/>
      <c r="B28" s="286"/>
      <c r="C28" s="287"/>
      <c r="D28" s="292"/>
      <c r="E28" s="293"/>
      <c r="F28" s="294"/>
      <c r="G28" s="282"/>
      <c r="H28" s="283"/>
      <c r="I28" s="283"/>
      <c r="J28" s="283"/>
      <c r="K28" s="283"/>
      <c r="L28" s="283"/>
      <c r="M28" s="283"/>
      <c r="N28" s="283"/>
      <c r="O28" s="283"/>
      <c r="P28" s="284"/>
    </row>
    <row r="29" spans="1:16" ht="18.75" customHeight="1">
      <c r="A29" s="288" t="s">
        <v>168</v>
      </c>
      <c r="B29" s="280"/>
      <c r="C29" s="281"/>
      <c r="D29" s="295"/>
      <c r="E29" s="296"/>
      <c r="F29" s="297"/>
      <c r="G29" s="282"/>
      <c r="H29" s="283"/>
      <c r="I29" s="283"/>
      <c r="J29" s="283"/>
      <c r="K29" s="283"/>
      <c r="L29" s="283"/>
      <c r="M29" s="283"/>
      <c r="N29" s="283"/>
      <c r="O29" s="283"/>
      <c r="P29" s="284"/>
    </row>
    <row r="30" spans="1:16" ht="18.75" customHeight="1">
      <c r="A30" s="282"/>
      <c r="B30" s="283"/>
      <c r="C30" s="284"/>
      <c r="D30" s="315" t="s">
        <v>223</v>
      </c>
      <c r="E30" s="316"/>
      <c r="F30" s="317"/>
      <c r="G30" s="282"/>
      <c r="H30" s="283"/>
      <c r="I30" s="283"/>
      <c r="J30" s="283"/>
      <c r="K30" s="283"/>
      <c r="L30" s="283"/>
      <c r="M30" s="283"/>
      <c r="N30" s="283"/>
      <c r="O30" s="283"/>
      <c r="P30" s="284"/>
    </row>
    <row r="31" spans="1:16" ht="18.75" customHeight="1">
      <c r="A31" s="282"/>
      <c r="B31" s="283"/>
      <c r="C31" s="284"/>
      <c r="D31" s="318"/>
      <c r="E31" s="319"/>
      <c r="F31" s="320"/>
      <c r="G31" s="282"/>
      <c r="H31" s="283"/>
      <c r="I31" s="283"/>
      <c r="J31" s="283"/>
      <c r="K31" s="283"/>
      <c r="L31" s="283"/>
      <c r="M31" s="283"/>
      <c r="N31" s="283"/>
      <c r="O31" s="283"/>
      <c r="P31" s="284"/>
    </row>
    <row r="32" spans="1:16" ht="18.75" customHeight="1">
      <c r="A32" s="282"/>
      <c r="B32" s="283"/>
      <c r="C32" s="284"/>
      <c r="D32" s="318"/>
      <c r="E32" s="319"/>
      <c r="F32" s="320"/>
      <c r="G32" s="282"/>
      <c r="H32" s="283"/>
      <c r="I32" s="283"/>
      <c r="J32" s="283"/>
      <c r="K32" s="283"/>
      <c r="L32" s="283"/>
      <c r="M32" s="283"/>
      <c r="N32" s="283"/>
      <c r="O32" s="283"/>
      <c r="P32" s="284"/>
    </row>
    <row r="33" spans="1:16" ht="28.5" customHeight="1">
      <c r="A33" s="282"/>
      <c r="B33" s="283"/>
      <c r="C33" s="284"/>
      <c r="D33" s="318"/>
      <c r="E33" s="319"/>
      <c r="F33" s="320"/>
      <c r="G33" s="282"/>
      <c r="H33" s="283"/>
      <c r="I33" s="283"/>
      <c r="J33" s="283"/>
      <c r="K33" s="283"/>
      <c r="L33" s="283"/>
      <c r="M33" s="283"/>
      <c r="N33" s="283"/>
      <c r="O33" s="283"/>
      <c r="P33" s="284"/>
    </row>
    <row r="34" spans="1:16" ht="12.75" customHeight="1">
      <c r="A34" s="285"/>
      <c r="B34" s="286"/>
      <c r="C34" s="287"/>
      <c r="D34" s="321"/>
      <c r="E34" s="322"/>
      <c r="F34" s="323"/>
      <c r="G34" s="285"/>
      <c r="H34" s="286"/>
      <c r="I34" s="286"/>
      <c r="J34" s="286"/>
      <c r="K34" s="286"/>
      <c r="L34" s="286"/>
      <c r="M34" s="286"/>
      <c r="N34" s="286"/>
      <c r="O34" s="286"/>
      <c r="P34" s="287"/>
    </row>
  </sheetData>
  <sheetProtection password="EDAE" sheet="1" formatCells="0"/>
  <mergeCells count="27">
    <mergeCell ref="N22:P22"/>
    <mergeCell ref="N9:P9"/>
    <mergeCell ref="N10:P10"/>
    <mergeCell ref="N11:P11"/>
    <mergeCell ref="N12:P12"/>
    <mergeCell ref="N18:P18"/>
    <mergeCell ref="N21:P21"/>
    <mergeCell ref="N19:P19"/>
    <mergeCell ref="N20:P20"/>
    <mergeCell ref="D1:H1"/>
    <mergeCell ref="N7:P7"/>
    <mergeCell ref="B2:I2"/>
    <mergeCell ref="N4:P4"/>
    <mergeCell ref="N5:P5"/>
    <mergeCell ref="N6:P6"/>
    <mergeCell ref="N8:P8"/>
    <mergeCell ref="N13:P13"/>
    <mergeCell ref="N16:P16"/>
    <mergeCell ref="N17:P17"/>
    <mergeCell ref="N14:P14"/>
    <mergeCell ref="N15:P15"/>
    <mergeCell ref="N25:P25"/>
    <mergeCell ref="A29:C34"/>
    <mergeCell ref="D26:F29"/>
    <mergeCell ref="D30:F34"/>
    <mergeCell ref="G26:P34"/>
    <mergeCell ref="A26:C28"/>
  </mergeCells>
  <printOptions/>
  <pageMargins left="0.28" right="0.11" top="0.09" bottom="0.64" header="0" footer="0.42"/>
  <pageSetup fitToHeight="1" fitToWidth="1"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dimension ref="A1:P35"/>
  <sheetViews>
    <sheetView zoomScale="75" zoomScaleNormal="75" zoomScalePageLayoutView="0" workbookViewId="0" topLeftCell="A1">
      <selection activeCell="R8" sqref="R8"/>
    </sheetView>
  </sheetViews>
  <sheetFormatPr defaultColWidth="9.00390625" defaultRowHeight="13.5"/>
  <cols>
    <col min="1" max="1" width="5.00390625" style="2" customWidth="1"/>
    <col min="2" max="2" width="6.50390625" style="2" customWidth="1"/>
    <col min="3" max="3" width="22.25390625" style="2" customWidth="1"/>
    <col min="4" max="4" width="8.375" style="2" customWidth="1"/>
    <col min="5" max="5" width="6.00390625" style="2" customWidth="1"/>
    <col min="6" max="6" width="12.875" style="2" customWidth="1"/>
    <col min="7" max="7" width="8.125" style="2" customWidth="1"/>
    <col min="8" max="8" width="6.50390625" style="2" customWidth="1"/>
    <col min="9" max="9" width="6.25390625" style="2" customWidth="1"/>
    <col min="10" max="10" width="7.625" style="2" customWidth="1"/>
    <col min="11" max="11" width="8.625" style="2" customWidth="1"/>
    <col min="12" max="12" width="7.875" style="2" customWidth="1"/>
    <col min="13" max="13" width="8.00390625" style="2" customWidth="1"/>
    <col min="14" max="14" width="7.75390625" style="2" customWidth="1"/>
    <col min="15" max="15" width="13.75390625" style="2" customWidth="1"/>
    <col min="16" max="16" width="3.875" style="2" customWidth="1"/>
    <col min="17" max="17" width="8.375" style="2" customWidth="1"/>
    <col min="18" max="16384" width="9.00390625" style="2" customWidth="1"/>
  </cols>
  <sheetData>
    <row r="1" spans="2:15" ht="18.75" customHeight="1">
      <c r="B1" s="3"/>
      <c r="D1" s="324">
        <v>40804</v>
      </c>
      <c r="E1" s="324"/>
      <c r="F1" s="324"/>
      <c r="G1" s="324"/>
      <c r="H1" s="324"/>
      <c r="K1" s="8" t="s">
        <v>4</v>
      </c>
      <c r="L1" s="33" t="s">
        <v>155</v>
      </c>
      <c r="M1" s="8" t="s">
        <v>5</v>
      </c>
      <c r="N1" s="6">
        <v>40439</v>
      </c>
      <c r="O1" s="20">
        <v>0.4375</v>
      </c>
    </row>
    <row r="2" spans="2:15" ht="18.75" customHeight="1">
      <c r="B2" s="327" t="s">
        <v>246</v>
      </c>
      <c r="C2" s="327"/>
      <c r="D2" s="327"/>
      <c r="E2" s="327"/>
      <c r="F2" s="327"/>
      <c r="G2" s="327"/>
      <c r="H2" s="327"/>
      <c r="I2" s="305"/>
      <c r="J2" s="21"/>
      <c r="K2" s="10">
        <v>12.1</v>
      </c>
      <c r="L2" s="30" t="s">
        <v>6</v>
      </c>
      <c r="M2" s="9" t="s">
        <v>7</v>
      </c>
      <c r="N2" s="11">
        <v>18</v>
      </c>
      <c r="O2" s="7" t="s">
        <v>8</v>
      </c>
    </row>
    <row r="3" ht="12" customHeight="1"/>
    <row r="4" spans="1:16" s="4" customFormat="1" ht="16.5" customHeight="1">
      <c r="A4" s="12" t="s">
        <v>9</v>
      </c>
      <c r="B4" s="12" t="s">
        <v>10</v>
      </c>
      <c r="C4" s="12" t="s">
        <v>11</v>
      </c>
      <c r="D4" s="12" t="s">
        <v>12</v>
      </c>
      <c r="E4" s="12" t="s">
        <v>13</v>
      </c>
      <c r="F4" s="12" t="s">
        <v>14</v>
      </c>
      <c r="G4" s="12" t="s">
        <v>15</v>
      </c>
      <c r="H4" s="12" t="s">
        <v>16</v>
      </c>
      <c r="I4" s="12" t="s">
        <v>17</v>
      </c>
      <c r="J4" s="12" t="s">
        <v>18</v>
      </c>
      <c r="K4" s="12" t="s">
        <v>19</v>
      </c>
      <c r="L4" s="12" t="s">
        <v>20</v>
      </c>
      <c r="M4" s="12" t="s">
        <v>21</v>
      </c>
      <c r="N4" s="306" t="s">
        <v>22</v>
      </c>
      <c r="O4" s="307"/>
      <c r="P4" s="308"/>
    </row>
    <row r="5" spans="1:16" s="5" customFormat="1" ht="13.5" customHeight="1">
      <c r="A5" s="13"/>
      <c r="B5" s="14" t="s">
        <v>23</v>
      </c>
      <c r="C5" s="13"/>
      <c r="D5" s="15" t="s">
        <v>24</v>
      </c>
      <c r="E5" s="15"/>
      <c r="F5" s="14" t="s">
        <v>25</v>
      </c>
      <c r="G5" s="15" t="s">
        <v>26</v>
      </c>
      <c r="H5" s="14" t="s">
        <v>82</v>
      </c>
      <c r="I5" s="15" t="s">
        <v>27</v>
      </c>
      <c r="J5" s="15" t="s">
        <v>26</v>
      </c>
      <c r="K5" s="15" t="s">
        <v>28</v>
      </c>
      <c r="L5" s="15" t="s">
        <v>29</v>
      </c>
      <c r="M5" s="15"/>
      <c r="N5" s="309"/>
      <c r="O5" s="310"/>
      <c r="P5" s="311"/>
    </row>
    <row r="6" spans="1:16" s="4" customFormat="1" ht="14.25">
      <c r="A6" s="72">
        <v>1</v>
      </c>
      <c r="B6" s="34">
        <v>6352</v>
      </c>
      <c r="C6" s="73" t="str">
        <f>IF(ISBLANK(B6),"",VLOOKUP(B6,'各艇ﾃﾞｰﾀ'!$B$4:$G$51,2,FALSE))</f>
        <v>ｸﾞﾗﾝｱﾙﾏｼﾞﾛ</v>
      </c>
      <c r="D6" s="74">
        <f>IF(ISBLANK(B6),"",VLOOKUP(B6,'各艇ﾃﾞｰﾀ'!$B$4:$G$49,3,FALSE))</f>
        <v>9.65</v>
      </c>
      <c r="E6" s="72">
        <v>2</v>
      </c>
      <c r="F6" s="115">
        <v>0.5293865740740741</v>
      </c>
      <c r="G6" s="34">
        <f aca="true" t="shared" si="0" ref="G6:G23">(F6-$O$1)*86400.049</f>
        <v>7939.00450244213</v>
      </c>
      <c r="H6" s="75">
        <f>IF(ISBLANK(B6),"",VLOOKUP(B6,'各艇ﾃﾞｰﾀ'!$B$4:$G$49,5,FALSE))</f>
        <v>539</v>
      </c>
      <c r="I6" s="76">
        <v>0</v>
      </c>
      <c r="J6" s="34">
        <f aca="true" t="shared" si="1" ref="J6:J23">G6-H6*$K$2</f>
        <v>1417.10450244213</v>
      </c>
      <c r="K6" s="36">
        <f aca="true" t="shared" si="2" ref="K6:K23">(J6-$J$6)/$K$2</f>
        <v>0</v>
      </c>
      <c r="L6" s="74">
        <f aca="true" t="shared" si="3" ref="L6:L23">$K$2/(G6/3600)</f>
        <v>5.486834021394047</v>
      </c>
      <c r="M6" s="36">
        <f aca="true" t="shared" si="4" ref="M6:M23">20*($N$2+1-A6)/$N$2</f>
        <v>20</v>
      </c>
      <c r="N6" s="312"/>
      <c r="O6" s="313"/>
      <c r="P6" s="314"/>
    </row>
    <row r="7" spans="1:16" s="4" customFormat="1" ht="14.25">
      <c r="A7" s="77">
        <v>2</v>
      </c>
      <c r="B7" s="39">
        <v>380</v>
      </c>
      <c r="C7" s="78" t="str">
        <f>IF(ISBLANK(B7),"",VLOOKUP(B7,'各艇ﾃﾞｰﾀ'!$B$4:$G$51,2,FALSE))</f>
        <v>テティス 4</v>
      </c>
      <c r="D7" s="79">
        <f>IF(ISBLANK(B7),"",VLOOKUP(B7,'各艇ﾃﾞｰﾀ'!$B$4:$G$49,3,FALSE))</f>
        <v>10.15</v>
      </c>
      <c r="E7" s="77">
        <v>1</v>
      </c>
      <c r="F7" s="116">
        <v>0.5281828703703704</v>
      </c>
      <c r="G7" s="39">
        <f t="shared" si="0"/>
        <v>7835.004443460648</v>
      </c>
      <c r="H7" s="80">
        <f>IF(ISBLANK(B7),"",VLOOKUP(B7,'各艇ﾃﾞｰﾀ'!$B$4:$G$49,5,FALSE))</f>
        <v>528</v>
      </c>
      <c r="I7" s="81">
        <v>0</v>
      </c>
      <c r="J7" s="39">
        <f t="shared" si="1"/>
        <v>1446.2044434606478</v>
      </c>
      <c r="K7" s="43">
        <f t="shared" si="2"/>
        <v>2.404953803183282</v>
      </c>
      <c r="L7" s="79">
        <f t="shared" si="3"/>
        <v>5.559665002660797</v>
      </c>
      <c r="M7" s="43">
        <f t="shared" si="4"/>
        <v>18.88888888888889</v>
      </c>
      <c r="N7" s="265"/>
      <c r="O7" s="266"/>
      <c r="P7" s="267"/>
    </row>
    <row r="8" spans="1:16" s="4" customFormat="1" ht="14.25">
      <c r="A8" s="77">
        <v>3</v>
      </c>
      <c r="B8" s="39">
        <v>321</v>
      </c>
      <c r="C8" s="78" t="str">
        <f>IF(ISBLANK(B8),"",VLOOKUP(B8,'各艇ﾃﾞｰﾀ'!$B$4:$G$51,2,FALSE))</f>
        <v>ケロニア</v>
      </c>
      <c r="D8" s="79">
        <f>IF(ISBLANK(B8),"",VLOOKUP(B8,'各艇ﾃﾞｰﾀ'!$B$4:$G$49,3,FALSE))</f>
        <v>9.05</v>
      </c>
      <c r="E8" s="77">
        <v>4</v>
      </c>
      <c r="F8" s="116">
        <v>0.5319097222222222</v>
      </c>
      <c r="G8" s="39">
        <f t="shared" si="0"/>
        <v>8157.004626076388</v>
      </c>
      <c r="H8" s="80">
        <f>IF(ISBLANK(B8),"",VLOOKUP(B8,'各艇ﾃﾞｰﾀ'!$B$4:$G$49,5,FALSE))</f>
        <v>553.1231481336428</v>
      </c>
      <c r="I8" s="81">
        <v>0</v>
      </c>
      <c r="J8" s="39">
        <f t="shared" si="1"/>
        <v>1464.2145336593112</v>
      </c>
      <c r="K8" s="43">
        <f t="shared" si="2"/>
        <v>3.893391009684391</v>
      </c>
      <c r="L8" s="79">
        <f t="shared" si="3"/>
        <v>5.340195573844225</v>
      </c>
      <c r="M8" s="43">
        <f t="shared" si="4"/>
        <v>17.77777777777778</v>
      </c>
      <c r="N8" s="265"/>
      <c r="O8" s="266"/>
      <c r="P8" s="267"/>
    </row>
    <row r="9" spans="1:16" s="4" customFormat="1" ht="14.25">
      <c r="A9" s="77">
        <v>4</v>
      </c>
      <c r="B9" s="39">
        <v>6166</v>
      </c>
      <c r="C9" s="78" t="str">
        <f>IF(ISBLANK(B9),"",VLOOKUP(B9,'各艇ﾃﾞｰﾀ'!$B$4:$G$51,2,FALSE))</f>
        <v>HAURAKI</v>
      </c>
      <c r="D9" s="79">
        <f>IF(ISBLANK(B9),"",VLOOKUP(B9,'各艇ﾃﾞｰﾀ'!$B$4:$G$49,3,FALSE))</f>
        <v>9.95</v>
      </c>
      <c r="E9" s="77">
        <v>3</v>
      </c>
      <c r="F9" s="116">
        <v>0.5294444444444445</v>
      </c>
      <c r="G9" s="39">
        <f t="shared" si="0"/>
        <v>7944.004505277782</v>
      </c>
      <c r="H9" s="80">
        <f>IF(ISBLANK(B9),"",VLOOKUP(B9,'各艇ﾃﾞｰﾀ'!$B$4:$G$49,5,FALSE))</f>
        <v>532.5397540905764</v>
      </c>
      <c r="I9" s="81">
        <v>0</v>
      </c>
      <c r="J9" s="39">
        <f t="shared" si="1"/>
        <v>1500.2734807818088</v>
      </c>
      <c r="K9" s="43">
        <f t="shared" si="2"/>
        <v>6.873469284270966</v>
      </c>
      <c r="L9" s="79">
        <f t="shared" si="3"/>
        <v>5.483380576013006</v>
      </c>
      <c r="M9" s="43">
        <f t="shared" si="4"/>
        <v>16.666666666666668</v>
      </c>
      <c r="N9" s="265"/>
      <c r="O9" s="266"/>
      <c r="P9" s="267"/>
    </row>
    <row r="10" spans="1:16" s="4" customFormat="1" ht="14.25">
      <c r="A10" s="82">
        <v>5</v>
      </c>
      <c r="B10" s="45">
        <v>1611</v>
      </c>
      <c r="C10" s="83" t="str">
        <f>IF(ISBLANK(B10),"",VLOOKUP(B10,'各艇ﾃﾞｰﾀ'!$B$4:$G$51,2,FALSE))</f>
        <v>ﾈﾌﾟﾁｭｰﾝXⅡ</v>
      </c>
      <c r="D10" s="84">
        <f>IF(ISBLANK(B10),"",VLOOKUP(B10,'各艇ﾃﾞｰﾀ'!$B$4:$G$49,3,FALSE))</f>
        <v>8.45</v>
      </c>
      <c r="E10" s="82">
        <v>5</v>
      </c>
      <c r="F10" s="117">
        <v>0.5348263888888889</v>
      </c>
      <c r="G10" s="45">
        <f t="shared" si="0"/>
        <v>8409.004768993056</v>
      </c>
      <c r="H10" s="85">
        <f>IF(ISBLANK(B10),"",VLOOKUP(B10,'各艇ﾃﾞｰﾀ'!$B$4:$G$49,5,FALSE))</f>
        <v>568.510620302347</v>
      </c>
      <c r="I10" s="86">
        <v>0</v>
      </c>
      <c r="J10" s="45">
        <f t="shared" si="1"/>
        <v>1530.0262633346583</v>
      </c>
      <c r="K10" s="48">
        <f t="shared" si="2"/>
        <v>9.332376933266799</v>
      </c>
      <c r="L10" s="84">
        <f t="shared" si="3"/>
        <v>5.180161172059381</v>
      </c>
      <c r="M10" s="48">
        <f t="shared" si="4"/>
        <v>15.555555555555555</v>
      </c>
      <c r="N10" s="271"/>
      <c r="O10" s="272"/>
      <c r="P10" s="273"/>
    </row>
    <row r="11" spans="1:16" s="4" customFormat="1" ht="14.25">
      <c r="A11" s="87">
        <v>6</v>
      </c>
      <c r="B11" s="55">
        <v>319</v>
      </c>
      <c r="C11" s="88" t="str">
        <f>IF(ISBLANK(B11),"",VLOOKUP(B11,'各艇ﾃﾞｰﾀ'!$B$4:$G$51,2,FALSE))</f>
        <v>かまくら</v>
      </c>
      <c r="D11" s="89">
        <f>IF(ISBLANK(B11),"",VLOOKUP(B11,'各艇ﾃﾞｰﾀ'!$B$4:$G$49,3,FALSE))</f>
        <v>7</v>
      </c>
      <c r="E11" s="87">
        <v>10</v>
      </c>
      <c r="F11" s="118">
        <v>0.5411226851851852</v>
      </c>
      <c r="G11" s="55">
        <f t="shared" si="0"/>
        <v>8953.00507751158</v>
      </c>
      <c r="H11" s="90">
        <f>IF(ISBLANK(B11),"",VLOOKUP(B11,'各艇ﾃﾞｰﾀ'!$B$4:$G$49,5,FALSE))</f>
        <v>612.9739941958445</v>
      </c>
      <c r="I11" s="91">
        <v>0</v>
      </c>
      <c r="J11" s="55">
        <f t="shared" si="1"/>
        <v>1536.0197477418615</v>
      </c>
      <c r="K11" s="56">
        <f t="shared" si="2"/>
        <v>9.827706223118298</v>
      </c>
      <c r="L11" s="89">
        <f t="shared" si="3"/>
        <v>4.8654054837314105</v>
      </c>
      <c r="M11" s="56">
        <f t="shared" si="4"/>
        <v>14.444444444444445</v>
      </c>
      <c r="N11" s="268"/>
      <c r="O11" s="269"/>
      <c r="P11" s="270"/>
    </row>
    <row r="12" spans="1:16" s="4" customFormat="1" ht="14.25">
      <c r="A12" s="77">
        <v>7</v>
      </c>
      <c r="B12" s="39">
        <v>162</v>
      </c>
      <c r="C12" s="78" t="str">
        <f>IF(ISBLANK(B12),"",VLOOKUP(B12,'各艇ﾃﾞｰﾀ'!$B$4:$G$51,2,FALSE))</f>
        <v>ﾌｪﾆｯｸｽ</v>
      </c>
      <c r="D12" s="79">
        <f>IF(ISBLANK(B12),"",VLOOKUP(B12,'各艇ﾃﾞｰﾀ'!$B$4:$G$49,3,FALSE))</f>
        <v>8.7</v>
      </c>
      <c r="E12" s="77">
        <v>6</v>
      </c>
      <c r="F12" s="116">
        <v>0.5353935185185185</v>
      </c>
      <c r="G12" s="39">
        <f t="shared" si="0"/>
        <v>8458.004796782403</v>
      </c>
      <c r="H12" s="80">
        <f>IF(ISBLANK(B12),"",VLOOKUP(B12,'各艇ﾃﾞｰﾀ'!$B$4:$G$49,5,FALSE))</f>
        <v>561.9188028663621</v>
      </c>
      <c r="I12" s="81">
        <v>0</v>
      </c>
      <c r="J12" s="39">
        <f t="shared" si="1"/>
        <v>1658.7872820994226</v>
      </c>
      <c r="K12" s="43">
        <f t="shared" si="2"/>
        <v>19.973783442751447</v>
      </c>
      <c r="L12" s="79">
        <f t="shared" si="3"/>
        <v>5.1501507798353465</v>
      </c>
      <c r="M12" s="43">
        <f t="shared" si="4"/>
        <v>13.333333333333334</v>
      </c>
      <c r="N12" s="265"/>
      <c r="O12" s="266"/>
      <c r="P12" s="267"/>
    </row>
    <row r="13" spans="1:16" s="4" customFormat="1" ht="14.25">
      <c r="A13" s="77">
        <v>8</v>
      </c>
      <c r="B13" s="39">
        <v>1985</v>
      </c>
      <c r="C13" s="78" t="str">
        <f>IF(ISBLANK(B13),"",VLOOKUP(B13,'各艇ﾃﾞｰﾀ'!$B$4:$G$51,2,FALSE))</f>
        <v>波勝</v>
      </c>
      <c r="D13" s="79">
        <f>IF(ISBLANK(B13),"",VLOOKUP(B13,'各艇ﾃﾞｰﾀ'!$B$4:$G$49,3,FALSE))</f>
        <v>7.1</v>
      </c>
      <c r="E13" s="77">
        <v>12</v>
      </c>
      <c r="F13" s="116">
        <v>0.5427662037037037</v>
      </c>
      <c r="G13" s="39">
        <f t="shared" si="0"/>
        <v>9095.005158043978</v>
      </c>
      <c r="H13" s="80">
        <f>IF(ISBLANK(B13),"",VLOOKUP(B13,'各艇ﾃﾞｰﾀ'!$B$4:$G$49,5,FALSE))</f>
        <v>609.5059172339866</v>
      </c>
      <c r="I13" s="81">
        <v>0</v>
      </c>
      <c r="J13" s="39">
        <f t="shared" si="1"/>
        <v>1719.9835595127406</v>
      </c>
      <c r="K13" s="43">
        <f t="shared" si="2"/>
        <v>25.031327030628972</v>
      </c>
      <c r="L13" s="79">
        <f t="shared" si="3"/>
        <v>4.7894420336280765</v>
      </c>
      <c r="M13" s="43">
        <f t="shared" si="4"/>
        <v>12.222222222222221</v>
      </c>
      <c r="N13" s="265"/>
      <c r="O13" s="266"/>
      <c r="P13" s="267"/>
    </row>
    <row r="14" spans="1:16" s="4" customFormat="1" ht="14.25">
      <c r="A14" s="77">
        <v>9</v>
      </c>
      <c r="B14" s="39">
        <v>2212</v>
      </c>
      <c r="C14" s="78" t="str">
        <f>IF(ISBLANK(B14),"",VLOOKUP(B14,'各艇ﾃﾞｰﾀ'!$B$4:$G$51,2,FALSE))</f>
        <v>衣笠</v>
      </c>
      <c r="D14" s="79">
        <f>IF(ISBLANK(B14),"",VLOOKUP(B14,'各艇ﾃﾞｰﾀ'!$B$4:$G$49,3,FALSE))</f>
        <v>7.25</v>
      </c>
      <c r="E14" s="77">
        <v>13</v>
      </c>
      <c r="F14" s="116">
        <v>0.5432407407407408</v>
      </c>
      <c r="G14" s="39">
        <f t="shared" si="0"/>
        <v>9136.005181296301</v>
      </c>
      <c r="H14" s="80">
        <f>IF(ISBLANK(B14),"",VLOOKUP(B14,'各艇ﾃﾞｰﾀ'!$B$4:$G$49,5,FALSE))</f>
        <v>604.4300713942546</v>
      </c>
      <c r="I14" s="81">
        <v>0</v>
      </c>
      <c r="J14" s="39">
        <f t="shared" si="1"/>
        <v>1822.4013174258207</v>
      </c>
      <c r="K14" s="43">
        <f t="shared" si="2"/>
        <v>33.49560454410666</v>
      </c>
      <c r="L14" s="79">
        <f t="shared" si="3"/>
        <v>4.767948259177683</v>
      </c>
      <c r="M14" s="43">
        <f t="shared" si="4"/>
        <v>11.11111111111111</v>
      </c>
      <c r="N14" s="265"/>
      <c r="O14" s="266"/>
      <c r="P14" s="267"/>
    </row>
    <row r="15" spans="1:16" s="4" customFormat="1" ht="14.25">
      <c r="A15" s="82">
        <v>10</v>
      </c>
      <c r="B15" s="45">
        <v>1735</v>
      </c>
      <c r="C15" s="83" t="str">
        <f>IF(ISBLANK(B15),"",VLOOKUP(B15,'各艇ﾃﾞｰﾀ'!$B$4:$G$51,2,FALSE))</f>
        <v>桜工</v>
      </c>
      <c r="D15" s="84">
        <f>IF(ISBLANK(B15),"",VLOOKUP(B15,'各艇ﾃﾞｰﾀ'!$B$4:$G$49,3,FALSE))</f>
        <v>9.05</v>
      </c>
      <c r="E15" s="82">
        <v>7</v>
      </c>
      <c r="F15" s="117">
        <v>0.537349537037037</v>
      </c>
      <c r="G15" s="45">
        <f t="shared" si="0"/>
        <v>8627.004892627314</v>
      </c>
      <c r="H15" s="85">
        <f>IF(ISBLANK(B15),"",VLOOKUP(B15,'各艇ﾃﾞｰﾀ'!$B$4:$G$49,5,FALSE))</f>
        <v>553.1231481336428</v>
      </c>
      <c r="I15" s="86">
        <v>0</v>
      </c>
      <c r="J15" s="45">
        <f t="shared" si="1"/>
        <v>1934.2148002102367</v>
      </c>
      <c r="K15" s="48">
        <f t="shared" si="2"/>
        <v>42.73638824529807</v>
      </c>
      <c r="L15" s="84">
        <f t="shared" si="3"/>
        <v>5.049261075211238</v>
      </c>
      <c r="M15" s="48">
        <f t="shared" si="4"/>
        <v>10</v>
      </c>
      <c r="N15" s="271"/>
      <c r="O15" s="272"/>
      <c r="P15" s="273"/>
    </row>
    <row r="16" spans="1:16" s="4" customFormat="1" ht="14.25">
      <c r="A16" s="72">
        <v>11</v>
      </c>
      <c r="B16" s="34">
        <v>4469</v>
      </c>
      <c r="C16" s="73" t="str">
        <f>IF(ISBLANK(B16),"",VLOOKUP(B16,'各艇ﾃﾞｰﾀ'!$B$4:$G$51,2,FALSE))</f>
        <v>未央</v>
      </c>
      <c r="D16" s="89">
        <f>IF(ISBLANK(B16),"",VLOOKUP(B16,'各艇ﾃﾞｰﾀ'!$B$4:$G$49,3,FALSE))</f>
        <v>7</v>
      </c>
      <c r="E16" s="72">
        <v>15</v>
      </c>
      <c r="F16" s="115">
        <v>0.545787037037037</v>
      </c>
      <c r="G16" s="34">
        <f t="shared" si="0"/>
        <v>9356.005306064813</v>
      </c>
      <c r="H16" s="90">
        <f>IF(ISBLANK(B16),"",VLOOKUP(B16,'各艇ﾃﾞｰﾀ'!$B$4:$G$49,5,FALSE))</f>
        <v>612.9739941958445</v>
      </c>
      <c r="I16" s="76">
        <v>0</v>
      </c>
      <c r="J16" s="34">
        <f t="shared" si="1"/>
        <v>1939.0199762950951</v>
      </c>
      <c r="K16" s="36">
        <f t="shared" si="2"/>
        <v>43.13351023578224</v>
      </c>
      <c r="L16" s="74">
        <f t="shared" si="3"/>
        <v>4.655833186815664</v>
      </c>
      <c r="M16" s="36">
        <f t="shared" si="4"/>
        <v>8.88888888888889</v>
      </c>
      <c r="N16" s="312"/>
      <c r="O16" s="313"/>
      <c r="P16" s="314"/>
    </row>
    <row r="17" spans="1:16" s="4" customFormat="1" ht="14.25">
      <c r="A17" s="77">
        <v>12</v>
      </c>
      <c r="B17" s="99">
        <v>4323</v>
      </c>
      <c r="C17" s="78" t="str">
        <f>IF(ISBLANK(B17),"",VLOOKUP(B17,'各艇ﾃﾞｰﾀ'!$B$4:$G$51,2,FALSE))</f>
        <v>飛天</v>
      </c>
      <c r="D17" s="79">
        <f>IF(ISBLANK(B17),"",VLOOKUP(B17,'各艇ﾃﾞｰﾀ'!$B$4:$G$49,3,FALSE))</f>
        <v>7.05</v>
      </c>
      <c r="E17" s="77">
        <v>16</v>
      </c>
      <c r="F17" s="116">
        <v>0.5458680555555556</v>
      </c>
      <c r="G17" s="39">
        <f t="shared" si="0"/>
        <v>9363.005310034729</v>
      </c>
      <c r="H17" s="80">
        <f>IF(ISBLANK(B17),"",VLOOKUP(B17,'各艇ﾃﾞｰﾀ'!$B$4:$G$49,5,FALSE))</f>
        <v>611.2313469612747</v>
      </c>
      <c r="I17" s="81">
        <v>0</v>
      </c>
      <c r="J17" s="39">
        <f t="shared" si="1"/>
        <v>1967.1060118033056</v>
      </c>
      <c r="K17" s="43">
        <f t="shared" si="2"/>
        <v>45.454670195138476</v>
      </c>
      <c r="L17" s="79">
        <f t="shared" si="3"/>
        <v>4.652352375931573</v>
      </c>
      <c r="M17" s="43">
        <f t="shared" si="4"/>
        <v>7.777777777777778</v>
      </c>
      <c r="N17" s="265"/>
      <c r="O17" s="266"/>
      <c r="P17" s="267"/>
    </row>
    <row r="18" spans="1:16" s="4" customFormat="1" ht="14.25">
      <c r="A18" s="77">
        <v>13</v>
      </c>
      <c r="B18" s="39">
        <v>131</v>
      </c>
      <c r="C18" s="78" t="str">
        <f>IF(ISBLANK(B18),"",VLOOKUP(B18,'各艇ﾃﾞｰﾀ'!$B$4:$G$51,2,FALSE))</f>
        <v>ふるたか</v>
      </c>
      <c r="D18" s="79">
        <f>IF(ISBLANK(B18),"",VLOOKUP(B18,'各艇ﾃﾞｰﾀ'!$B$4:$G$49,3,FALSE))</f>
        <v>8.35</v>
      </c>
      <c r="E18" s="77">
        <v>9</v>
      </c>
      <c r="F18" s="116">
        <v>0.5409837962962963</v>
      </c>
      <c r="G18" s="39">
        <f t="shared" si="0"/>
        <v>8941.005070706022</v>
      </c>
      <c r="H18" s="80">
        <f>IF(ISBLANK(B18),"",VLOOKUP(B18,'各艇ﾃﾞｰﾀ'!$B$4:$G$49,5,FALSE))</f>
        <v>571.2243018004698</v>
      </c>
      <c r="I18" s="81">
        <v>0</v>
      </c>
      <c r="J18" s="39">
        <f t="shared" si="1"/>
        <v>2029.1910189203372</v>
      </c>
      <c r="K18" s="43">
        <f t="shared" si="2"/>
        <v>50.5856625188601</v>
      </c>
      <c r="L18" s="79">
        <f t="shared" si="3"/>
        <v>4.871935498920403</v>
      </c>
      <c r="M18" s="43">
        <f t="shared" si="4"/>
        <v>6.666666666666667</v>
      </c>
      <c r="N18" s="265"/>
      <c r="O18" s="266"/>
      <c r="P18" s="267"/>
    </row>
    <row r="19" spans="1:16" s="4" customFormat="1" ht="14.25">
      <c r="A19" s="77">
        <v>14</v>
      </c>
      <c r="B19" s="39">
        <v>346</v>
      </c>
      <c r="C19" s="78" t="str">
        <f>IF(ISBLANK(B19),"",VLOOKUP(B19,'各艇ﾃﾞｰﾀ'!$B$4:$G$51,2,FALSE))</f>
        <v>飛車角</v>
      </c>
      <c r="D19" s="79">
        <f>IF(ISBLANK(B19),"",VLOOKUP(B19,'各艇ﾃﾞｰﾀ'!$B$4:$G$49,3,FALSE))</f>
        <v>8.65</v>
      </c>
      <c r="E19" s="77">
        <v>8</v>
      </c>
      <c r="F19" s="116">
        <v>0.540625</v>
      </c>
      <c r="G19" s="39">
        <f t="shared" si="0"/>
        <v>8910.005053125002</v>
      </c>
      <c r="H19" s="80">
        <f>IF(ISBLANK(B19),"",VLOOKUP(B19,'各艇ﾃﾞｰﾀ'!$B$4:$G$49,5,FALSE))</f>
        <v>563.2157910050126</v>
      </c>
      <c r="I19" s="81">
        <v>0</v>
      </c>
      <c r="J19" s="39">
        <f t="shared" si="1"/>
        <v>2095.093981964349</v>
      </c>
      <c r="K19" s="43">
        <f t="shared" si="2"/>
        <v>56.03218839026603</v>
      </c>
      <c r="L19" s="79">
        <f t="shared" si="3"/>
        <v>4.888886116256716</v>
      </c>
      <c r="M19" s="43">
        <f t="shared" si="4"/>
        <v>5.555555555555555</v>
      </c>
      <c r="N19" s="265"/>
      <c r="O19" s="266"/>
      <c r="P19" s="267"/>
    </row>
    <row r="20" spans="1:16" s="4" customFormat="1" ht="14.25">
      <c r="A20" s="82">
        <v>15</v>
      </c>
      <c r="B20" s="45">
        <v>312</v>
      </c>
      <c r="C20" s="83" t="str">
        <f>IF(ISBLANK(B20),"",VLOOKUP(B20,'各艇ﾃﾞｰﾀ'!$B$4:$G$51,2,FALSE))</f>
        <v>はやとり</v>
      </c>
      <c r="D20" s="84">
        <f>IF(ISBLANK(B20),"",VLOOKUP(B20,'各艇ﾃﾞｰﾀ'!$B$4:$G$49,3,FALSE))</f>
        <v>8.45</v>
      </c>
      <c r="E20" s="82">
        <v>14</v>
      </c>
      <c r="F20" s="117">
        <v>0.5433333333333333</v>
      </c>
      <c r="G20" s="45">
        <f t="shared" si="0"/>
        <v>9144.005185833334</v>
      </c>
      <c r="H20" s="85">
        <f>IF(ISBLANK(B20),"",VLOOKUP(B20,'各艇ﾃﾞｰﾀ'!$B$4:$G$49,5,FALSE))</f>
        <v>568.510620302347</v>
      </c>
      <c r="I20" s="86">
        <v>0</v>
      </c>
      <c r="J20" s="45">
        <f t="shared" si="1"/>
        <v>2265.026680174936</v>
      </c>
      <c r="K20" s="48">
        <f t="shared" si="2"/>
        <v>70.07621303576907</v>
      </c>
      <c r="L20" s="84">
        <f t="shared" si="3"/>
        <v>4.7637768258800675</v>
      </c>
      <c r="M20" s="48">
        <f t="shared" si="4"/>
        <v>4.444444444444445</v>
      </c>
      <c r="N20" s="271"/>
      <c r="O20" s="272"/>
      <c r="P20" s="273"/>
    </row>
    <row r="21" spans="1:16" s="4" customFormat="1" ht="14.25">
      <c r="A21" s="87">
        <v>16</v>
      </c>
      <c r="B21" s="55">
        <v>2640</v>
      </c>
      <c r="C21" s="88" t="str">
        <f>IF(ISBLANK(B21),"",VLOOKUP(B21,'各艇ﾃﾞｰﾀ'!$B$4:$G$51,2,FALSE))</f>
        <v>ｻﾝﾋﾞｰﾑ3</v>
      </c>
      <c r="D21" s="89">
        <f>IF(ISBLANK(B21),"",VLOOKUP(B21,'各艇ﾃﾞｰﾀ'!$B$4:$G$49,3,FALSE))</f>
        <v>7.4</v>
      </c>
      <c r="E21" s="87">
        <v>17</v>
      </c>
      <c r="F21" s="118">
        <v>0.5484490740740741</v>
      </c>
      <c r="G21" s="55">
        <f t="shared" si="0"/>
        <v>9586.005436504629</v>
      </c>
      <c r="H21" s="90">
        <f>IF(ISBLANK(B21),"",VLOOKUP(B21,'各艇ﾃﾞｰﾀ'!$B$4:$G$49,5,FALSE))</f>
        <v>599.499158472088</v>
      </c>
      <c r="I21" s="91">
        <v>0</v>
      </c>
      <c r="J21" s="55">
        <f t="shared" si="1"/>
        <v>2332.0656189923648</v>
      </c>
      <c r="K21" s="56">
        <f t="shared" si="2"/>
        <v>75.61662120249873</v>
      </c>
      <c r="L21" s="89">
        <f t="shared" si="3"/>
        <v>4.544124274551152</v>
      </c>
      <c r="M21" s="56">
        <f t="shared" si="4"/>
        <v>3.3333333333333335</v>
      </c>
      <c r="N21" s="268"/>
      <c r="O21" s="269"/>
      <c r="P21" s="270"/>
    </row>
    <row r="22" spans="1:16" s="4" customFormat="1" ht="14.25">
      <c r="A22" s="77">
        <v>17</v>
      </c>
      <c r="B22" s="39">
        <v>199</v>
      </c>
      <c r="C22" s="78" t="str">
        <f>IF(ISBLANK(B22),"",VLOOKUP(B22,'各艇ﾃﾞｰﾀ'!$B$4:$G$51,2,FALSE))</f>
        <v>サ－モン4</v>
      </c>
      <c r="D22" s="79">
        <f>IF(ISBLANK(B22),"",VLOOKUP(B22,'各艇ﾃﾞｰﾀ'!$B$4:$G$49,3,FALSE))</f>
        <v>9.15</v>
      </c>
      <c r="E22" s="77">
        <v>11</v>
      </c>
      <c r="F22" s="116">
        <v>0.5420949074074074</v>
      </c>
      <c r="G22" s="39">
        <f t="shared" si="0"/>
        <v>9037.005125150463</v>
      </c>
      <c r="H22" s="80">
        <f>IF(ISBLANK(B22),"",VLOOKUP(B22,'各艇ﾃﾞｰﾀ'!$B$4:$G$49,5,FALSE))</f>
        <v>551</v>
      </c>
      <c r="I22" s="81">
        <v>0</v>
      </c>
      <c r="J22" s="39">
        <f t="shared" si="1"/>
        <v>2369.9051251504634</v>
      </c>
      <c r="K22" s="43">
        <f t="shared" si="2"/>
        <v>78.74385311639118</v>
      </c>
      <c r="L22" s="79">
        <f t="shared" si="3"/>
        <v>4.820180955609975</v>
      </c>
      <c r="M22" s="43">
        <f t="shared" si="4"/>
        <v>2.2222222222222223</v>
      </c>
      <c r="N22" s="265"/>
      <c r="O22" s="266"/>
      <c r="P22" s="267"/>
    </row>
    <row r="23" spans="1:16" s="4" customFormat="1" ht="14.25">
      <c r="A23" s="77">
        <v>18</v>
      </c>
      <c r="B23" s="39">
        <v>2759</v>
      </c>
      <c r="C23" s="78" t="str">
        <f>IF(ISBLANK(B23),"",VLOOKUP(B23,'各艇ﾃﾞｰﾀ'!$B$4:$G$51,2,FALSE))</f>
        <v>イクソラⅢ</v>
      </c>
      <c r="D23" s="79">
        <f>IF(ISBLANK(B23),"",VLOOKUP(B23,'各艇ﾃﾞｰﾀ'!$B$4:$G$49,3,FALSE))</f>
        <v>6.7</v>
      </c>
      <c r="E23" s="77">
        <v>18</v>
      </c>
      <c r="F23" s="116">
        <v>0.5539236111111111</v>
      </c>
      <c r="G23" s="39">
        <f t="shared" si="0"/>
        <v>10059.005704756944</v>
      </c>
      <c r="H23" s="80">
        <f>IF(ISBLANK(B23),"",VLOOKUP(B23,'各艇ﾃﾞｰﾀ'!$B$4:$G$49,5,FALSE))</f>
        <v>623.8085811153733</v>
      </c>
      <c r="I23" s="81">
        <v>0</v>
      </c>
      <c r="J23" s="39">
        <f t="shared" si="1"/>
        <v>2510.921873260928</v>
      </c>
      <c r="K23" s="43">
        <f t="shared" si="2"/>
        <v>90.39812981973536</v>
      </c>
      <c r="L23" s="79">
        <f t="shared" si="3"/>
        <v>4.3304478870511325</v>
      </c>
      <c r="M23" s="43">
        <f t="shared" si="4"/>
        <v>1.1111111111111112</v>
      </c>
      <c r="N23" s="265"/>
      <c r="O23" s="266"/>
      <c r="P23" s="267"/>
    </row>
    <row r="24" spans="1:16" s="4" customFormat="1" ht="14.25">
      <c r="A24" s="77">
        <v>19</v>
      </c>
      <c r="B24" s="39"/>
      <c r="C24" s="78">
        <f>IF(ISBLANK(B24),"",VLOOKUP(B24,'各艇ﾃﾞｰﾀ'!$B$4:$G$51,2,FALSE))</f>
      </c>
      <c r="D24" s="79">
        <f>IF(ISBLANK(B24),"",VLOOKUP(B24,'各艇ﾃﾞｰﾀ'!$B$4:$G$49,3,FALSE))</f>
      </c>
      <c r="E24" s="77"/>
      <c r="F24" s="116"/>
      <c r="G24" s="39"/>
      <c r="H24" s="80">
        <f>IF(ISBLANK(B24),"",VLOOKUP(B24,'各艇ﾃﾞｰﾀ'!$B$4:$G$49,5,FALSE))</f>
      </c>
      <c r="I24" s="81"/>
      <c r="J24" s="39"/>
      <c r="K24" s="43"/>
      <c r="L24" s="79"/>
      <c r="M24" s="43"/>
      <c r="N24" s="265"/>
      <c r="O24" s="266"/>
      <c r="P24" s="267"/>
    </row>
    <row r="25" spans="1:16" s="4" customFormat="1" ht="14.25">
      <c r="A25" s="82">
        <v>20</v>
      </c>
      <c r="B25" s="45"/>
      <c r="C25" s="83">
        <f>IF(ISBLANK(B25),"",VLOOKUP(B25,'各艇ﾃﾞｰﾀ'!$B$4:$G$51,2,FALSE))</f>
      </c>
      <c r="D25" s="84">
        <f>IF(ISBLANK(B25),"",VLOOKUP(B25,'各艇ﾃﾞｰﾀ'!$B$4:$G$49,3,FALSE))</f>
      </c>
      <c r="E25" s="82"/>
      <c r="F25" s="117"/>
      <c r="G25" s="45"/>
      <c r="H25" s="85">
        <f>IF(ISBLANK(B25),"",VLOOKUP(B25,'各艇ﾃﾞｰﾀ'!$B$4:$G$49,5,FALSE))</f>
      </c>
      <c r="I25" s="86"/>
      <c r="J25" s="45"/>
      <c r="K25" s="48"/>
      <c r="L25" s="84"/>
      <c r="M25" s="48"/>
      <c r="N25" s="271"/>
      <c r="O25" s="272"/>
      <c r="P25" s="273"/>
    </row>
    <row r="26" spans="1:16" ht="19.5" customHeight="1">
      <c r="A26" s="274" t="s">
        <v>79</v>
      </c>
      <c r="B26" s="280"/>
      <c r="C26" s="281"/>
      <c r="D26" s="289" t="s">
        <v>236</v>
      </c>
      <c r="E26" s="290"/>
      <c r="F26" s="291"/>
      <c r="G26" s="288" t="s">
        <v>248</v>
      </c>
      <c r="H26" s="299"/>
      <c r="I26" s="299"/>
      <c r="J26" s="299"/>
      <c r="K26" s="299"/>
      <c r="L26" s="299"/>
      <c r="M26" s="299"/>
      <c r="N26" s="299"/>
      <c r="O26" s="299"/>
      <c r="P26" s="300"/>
    </row>
    <row r="27" spans="1:16" ht="19.5" customHeight="1">
      <c r="A27" s="282"/>
      <c r="B27" s="283"/>
      <c r="C27" s="284"/>
      <c r="D27" s="292"/>
      <c r="E27" s="293"/>
      <c r="F27" s="294"/>
      <c r="G27" s="301"/>
      <c r="H27" s="302"/>
      <c r="I27" s="302"/>
      <c r="J27" s="302"/>
      <c r="K27" s="302"/>
      <c r="L27" s="302"/>
      <c r="M27" s="302"/>
      <c r="N27" s="302"/>
      <c r="O27" s="302"/>
      <c r="P27" s="303"/>
    </row>
    <row r="28" spans="1:16" ht="19.5" customHeight="1">
      <c r="A28" s="285"/>
      <c r="B28" s="286"/>
      <c r="C28" s="287"/>
      <c r="D28" s="292"/>
      <c r="E28" s="293"/>
      <c r="F28" s="294"/>
      <c r="G28" s="301"/>
      <c r="H28" s="302"/>
      <c r="I28" s="302"/>
      <c r="J28" s="302"/>
      <c r="K28" s="302"/>
      <c r="L28" s="302"/>
      <c r="M28" s="302"/>
      <c r="N28" s="302"/>
      <c r="O28" s="302"/>
      <c r="P28" s="303"/>
    </row>
    <row r="29" spans="1:16" ht="19.5" customHeight="1">
      <c r="A29" s="315" t="s">
        <v>169</v>
      </c>
      <c r="B29" s="316"/>
      <c r="C29" s="317"/>
      <c r="D29" s="295"/>
      <c r="E29" s="296"/>
      <c r="F29" s="297"/>
      <c r="G29" s="301"/>
      <c r="H29" s="302"/>
      <c r="I29" s="302"/>
      <c r="J29" s="302"/>
      <c r="K29" s="302"/>
      <c r="L29" s="302"/>
      <c r="M29" s="302"/>
      <c r="N29" s="302"/>
      <c r="O29" s="302"/>
      <c r="P29" s="303"/>
    </row>
    <row r="30" spans="1:16" ht="18" customHeight="1">
      <c r="A30" s="318"/>
      <c r="B30" s="319"/>
      <c r="C30" s="320"/>
      <c r="D30" s="289" t="s">
        <v>237</v>
      </c>
      <c r="E30" s="290"/>
      <c r="F30" s="291"/>
      <c r="G30" s="301"/>
      <c r="H30" s="302"/>
      <c r="I30" s="302"/>
      <c r="J30" s="302"/>
      <c r="K30" s="302"/>
      <c r="L30" s="302"/>
      <c r="M30" s="302"/>
      <c r="N30" s="302"/>
      <c r="O30" s="302"/>
      <c r="P30" s="303"/>
    </row>
    <row r="31" spans="1:16" ht="18" customHeight="1">
      <c r="A31" s="318"/>
      <c r="B31" s="319"/>
      <c r="C31" s="320"/>
      <c r="D31" s="292"/>
      <c r="E31" s="293"/>
      <c r="F31" s="294"/>
      <c r="G31" s="301"/>
      <c r="H31" s="302"/>
      <c r="I31" s="302"/>
      <c r="J31" s="302"/>
      <c r="K31" s="302"/>
      <c r="L31" s="302"/>
      <c r="M31" s="302"/>
      <c r="N31" s="302"/>
      <c r="O31" s="302"/>
      <c r="P31" s="303"/>
    </row>
    <row r="32" spans="1:16" ht="18" customHeight="1">
      <c r="A32" s="318"/>
      <c r="B32" s="319"/>
      <c r="C32" s="320"/>
      <c r="D32" s="292"/>
      <c r="E32" s="293"/>
      <c r="F32" s="294"/>
      <c r="G32" s="301"/>
      <c r="H32" s="302"/>
      <c r="I32" s="302"/>
      <c r="J32" s="302"/>
      <c r="K32" s="302"/>
      <c r="L32" s="302"/>
      <c r="M32" s="302"/>
      <c r="N32" s="302"/>
      <c r="O32" s="302"/>
      <c r="P32" s="303"/>
    </row>
    <row r="33" spans="1:16" ht="18" customHeight="1">
      <c r="A33" s="318"/>
      <c r="B33" s="319"/>
      <c r="C33" s="320"/>
      <c r="D33" s="292"/>
      <c r="E33" s="293"/>
      <c r="F33" s="294"/>
      <c r="G33" s="301"/>
      <c r="H33" s="302"/>
      <c r="I33" s="302"/>
      <c r="J33" s="302"/>
      <c r="K33" s="302"/>
      <c r="L33" s="302"/>
      <c r="M33" s="302"/>
      <c r="N33" s="302"/>
      <c r="O33" s="302"/>
      <c r="P33" s="303"/>
    </row>
    <row r="34" spans="1:16" ht="33" customHeight="1">
      <c r="A34" s="318"/>
      <c r="B34" s="319"/>
      <c r="C34" s="320"/>
      <c r="D34" s="292"/>
      <c r="E34" s="293"/>
      <c r="F34" s="294"/>
      <c r="G34" s="301"/>
      <c r="H34" s="302"/>
      <c r="I34" s="302"/>
      <c r="J34" s="302"/>
      <c r="K34" s="302"/>
      <c r="L34" s="302"/>
      <c r="M34" s="302"/>
      <c r="N34" s="302"/>
      <c r="O34" s="302"/>
      <c r="P34" s="303"/>
    </row>
    <row r="35" spans="1:16" ht="41.25" customHeight="1">
      <c r="A35" s="321"/>
      <c r="B35" s="322"/>
      <c r="C35" s="323"/>
      <c r="D35" s="295"/>
      <c r="E35" s="296"/>
      <c r="F35" s="297"/>
      <c r="G35" s="328"/>
      <c r="H35" s="329"/>
      <c r="I35" s="329"/>
      <c r="J35" s="329"/>
      <c r="K35" s="329"/>
      <c r="L35" s="329"/>
      <c r="M35" s="329"/>
      <c r="N35" s="329"/>
      <c r="O35" s="329"/>
      <c r="P35" s="330"/>
    </row>
  </sheetData>
  <sheetProtection password="EDAE" sheet="1"/>
  <mergeCells count="29">
    <mergeCell ref="N6:P6"/>
    <mergeCell ref="N18:P18"/>
    <mergeCell ref="N12:P12"/>
    <mergeCell ref="N8:P8"/>
    <mergeCell ref="N14:P14"/>
    <mergeCell ref="N10:P10"/>
    <mergeCell ref="N13:P13"/>
    <mergeCell ref="N11:P11"/>
    <mergeCell ref="N7:P7"/>
    <mergeCell ref="D1:H1"/>
    <mergeCell ref="N25:P25"/>
    <mergeCell ref="N16:P16"/>
    <mergeCell ref="N17:P17"/>
    <mergeCell ref="N9:P9"/>
    <mergeCell ref="N21:P21"/>
    <mergeCell ref="N20:P20"/>
    <mergeCell ref="N15:P15"/>
    <mergeCell ref="N19:P19"/>
    <mergeCell ref="N24:P24"/>
    <mergeCell ref="B2:I2"/>
    <mergeCell ref="A26:C28"/>
    <mergeCell ref="A29:C35"/>
    <mergeCell ref="D26:F29"/>
    <mergeCell ref="D30:F35"/>
    <mergeCell ref="G26:P35"/>
    <mergeCell ref="N22:P22"/>
    <mergeCell ref="N23:P23"/>
    <mergeCell ref="N4:P4"/>
    <mergeCell ref="N5:P5"/>
  </mergeCells>
  <printOptions/>
  <pageMargins left="0.31" right="0.26" top="0.16" bottom="0.27" header="0.5118110236220472" footer="0.42"/>
  <pageSetup horizontalDpi="200" verticalDpi="200" orientation="landscape" paperSize="9" r:id="rId1"/>
</worksheet>
</file>

<file path=xl/worksheets/sheet5.xml><?xml version="1.0" encoding="utf-8"?>
<worksheet xmlns="http://schemas.openxmlformats.org/spreadsheetml/2006/main" xmlns:r="http://schemas.openxmlformats.org/officeDocument/2006/relationships">
  <dimension ref="A1:P32"/>
  <sheetViews>
    <sheetView showGridLines="0" zoomScale="75" zoomScaleNormal="75" zoomScalePageLayoutView="0" workbookViewId="0" topLeftCell="A1">
      <selection activeCell="R7" sqref="R7"/>
    </sheetView>
  </sheetViews>
  <sheetFormatPr defaultColWidth="9.00390625" defaultRowHeight="13.5"/>
  <cols>
    <col min="1" max="1" width="5.00390625" style="2" customWidth="1"/>
    <col min="2" max="2" width="8.875" style="2" customWidth="1"/>
    <col min="3" max="3" width="25.75390625" style="2" customWidth="1"/>
    <col min="4" max="4" width="7.875" style="2" customWidth="1"/>
    <col min="5" max="5" width="5.00390625" style="2" customWidth="1"/>
    <col min="6" max="6" width="11.00390625" style="2" customWidth="1"/>
    <col min="7" max="7" width="9.125" style="2" customWidth="1"/>
    <col min="8" max="8" width="7.875" style="2" customWidth="1"/>
    <col min="9" max="9" width="6.25390625" style="2" customWidth="1"/>
    <col min="10" max="10" width="7.625" style="2" customWidth="1"/>
    <col min="11" max="11" width="8.625" style="2" customWidth="1"/>
    <col min="12" max="12" width="7.875" style="2" customWidth="1"/>
    <col min="13" max="13" width="8.00390625" style="2" customWidth="1"/>
    <col min="14" max="14" width="9.625" style="2" customWidth="1"/>
    <col min="15" max="15" width="9.125" style="2" customWidth="1"/>
    <col min="16" max="16" width="2.625" style="2" customWidth="1"/>
    <col min="17" max="17" width="8.375" style="2" customWidth="1"/>
    <col min="18" max="16384" width="9.00390625" style="2" customWidth="1"/>
  </cols>
  <sheetData>
    <row r="1" spans="2:15" ht="18.75" customHeight="1">
      <c r="B1" s="3"/>
      <c r="D1" s="324">
        <v>40832</v>
      </c>
      <c r="E1" s="324"/>
      <c r="F1" s="324"/>
      <c r="G1" s="324"/>
      <c r="H1" s="324"/>
      <c r="K1" s="8" t="s">
        <v>4</v>
      </c>
      <c r="L1" s="33" t="s">
        <v>161</v>
      </c>
      <c r="M1" s="8" t="s">
        <v>5</v>
      </c>
      <c r="N1" s="6">
        <v>40467</v>
      </c>
      <c r="O1" s="20">
        <v>0.375</v>
      </c>
    </row>
    <row r="2" spans="2:15" ht="18.75" customHeight="1">
      <c r="B2" s="327" t="s">
        <v>258</v>
      </c>
      <c r="C2" s="327"/>
      <c r="D2" s="327"/>
      <c r="E2" s="327"/>
      <c r="F2" s="327"/>
      <c r="G2" s="327"/>
      <c r="H2" s="327"/>
      <c r="I2" s="305"/>
      <c r="J2" s="21"/>
      <c r="K2" s="10">
        <v>23</v>
      </c>
      <c r="L2" s="30" t="s">
        <v>6</v>
      </c>
      <c r="M2" s="9" t="s">
        <v>7</v>
      </c>
      <c r="N2" s="11">
        <v>16</v>
      </c>
      <c r="O2" s="7" t="s">
        <v>8</v>
      </c>
    </row>
    <row r="3" ht="12" customHeight="1"/>
    <row r="4" spans="1:16" s="4" customFormat="1" ht="16.5" customHeight="1">
      <c r="A4" s="12" t="s">
        <v>9</v>
      </c>
      <c r="B4" s="12" t="s">
        <v>10</v>
      </c>
      <c r="C4" s="12" t="s">
        <v>11</v>
      </c>
      <c r="D4" s="12" t="s">
        <v>12</v>
      </c>
      <c r="E4" s="12" t="s">
        <v>13</v>
      </c>
      <c r="F4" s="12" t="s">
        <v>14</v>
      </c>
      <c r="G4" s="12" t="s">
        <v>15</v>
      </c>
      <c r="H4" s="12" t="s">
        <v>16</v>
      </c>
      <c r="I4" s="12" t="s">
        <v>17</v>
      </c>
      <c r="J4" s="12" t="s">
        <v>18</v>
      </c>
      <c r="K4" s="12" t="s">
        <v>19</v>
      </c>
      <c r="L4" s="12" t="s">
        <v>20</v>
      </c>
      <c r="M4" s="12" t="s">
        <v>21</v>
      </c>
      <c r="N4" s="306" t="s">
        <v>22</v>
      </c>
      <c r="O4" s="307"/>
      <c r="P4" s="308"/>
    </row>
    <row r="5" spans="1:16" s="5" customFormat="1" ht="13.5" customHeight="1">
      <c r="A5" s="13"/>
      <c r="B5" s="14" t="s">
        <v>23</v>
      </c>
      <c r="C5" s="13"/>
      <c r="D5" s="15" t="s">
        <v>24</v>
      </c>
      <c r="E5" s="15"/>
      <c r="F5" s="14" t="s">
        <v>25</v>
      </c>
      <c r="G5" s="15" t="s">
        <v>26</v>
      </c>
      <c r="H5" s="174" t="s">
        <v>250</v>
      </c>
      <c r="I5" s="15" t="s">
        <v>27</v>
      </c>
      <c r="J5" s="15" t="s">
        <v>26</v>
      </c>
      <c r="K5" s="15" t="s">
        <v>28</v>
      </c>
      <c r="L5" s="15" t="s">
        <v>29</v>
      </c>
      <c r="M5" s="15"/>
      <c r="N5" s="309"/>
      <c r="O5" s="310"/>
      <c r="P5" s="311"/>
    </row>
    <row r="6" spans="1:16" s="4" customFormat="1" ht="14.25">
      <c r="A6" s="183" t="s">
        <v>108</v>
      </c>
      <c r="B6" s="34">
        <v>380</v>
      </c>
      <c r="C6" s="73" t="str">
        <f>IF(ISBLANK(B6),"",VLOOKUP(B6,'各艇ﾃﾞｰﾀ'!$B$4:$G$51,2,FALSE))</f>
        <v>テティス 4</v>
      </c>
      <c r="D6" s="229">
        <f>IF(ISBLANK(B6),"",VLOOKUP(B6,'各艇ﾃﾞｰﾀ'!$B$4:$G$49,3,FALSE))</f>
        <v>10.15</v>
      </c>
      <c r="E6" s="72">
        <v>1</v>
      </c>
      <c r="F6" s="115">
        <v>0.5295949074074074</v>
      </c>
      <c r="G6" s="34">
        <f aca="true" t="shared" si="0" ref="G6:G18">(F6-$O$1)*86400.049</f>
        <v>13357.007575150466</v>
      </c>
      <c r="H6" s="227">
        <f>IF(ISBLANK(B6),"",VLOOKUP(B6,'各艇ﾃﾞｰﾀ'!$B$4:$G$49,6,FALSE))</f>
        <v>421</v>
      </c>
      <c r="I6" s="76">
        <v>0</v>
      </c>
      <c r="J6" s="34">
        <f aca="true" t="shared" si="1" ref="J6:J18">G6-H6*$K$2</f>
        <v>3674.0075751504664</v>
      </c>
      <c r="K6" s="36">
        <f aca="true" t="shared" si="2" ref="K6:K18">(J6-$J$6)/$K$2</f>
        <v>0</v>
      </c>
      <c r="L6" s="74">
        <f aca="true" t="shared" si="3" ref="L6:L18">$K$2/(G6/3600)</f>
        <v>6.198993265081476</v>
      </c>
      <c r="M6" s="36">
        <f>30*($N$2+1-A6)/$N$2</f>
        <v>30</v>
      </c>
      <c r="N6" s="312"/>
      <c r="O6" s="313"/>
      <c r="P6" s="314"/>
    </row>
    <row r="7" spans="1:16" s="4" customFormat="1" ht="14.25">
      <c r="A7" s="184" t="s">
        <v>136</v>
      </c>
      <c r="B7" s="39">
        <v>6166</v>
      </c>
      <c r="C7" s="78" t="str">
        <f>IF(ISBLANK(B7),"",VLOOKUP(B7,'各艇ﾃﾞｰﾀ'!$B$4:$G$51,2,FALSE))</f>
        <v>HAURAKI</v>
      </c>
      <c r="D7" s="230">
        <f>IF(ISBLANK(B7),"",VLOOKUP(B7,'各艇ﾃﾞｰﾀ'!$B$4:$G$49,3,FALSE))</f>
        <v>9.95</v>
      </c>
      <c r="E7" s="77">
        <v>2</v>
      </c>
      <c r="F7" s="116">
        <v>0.5355092592592593</v>
      </c>
      <c r="G7" s="39">
        <f t="shared" si="0"/>
        <v>13868.007864953706</v>
      </c>
      <c r="H7" s="170">
        <f>IF(ISBLANK(B7),"",VLOOKUP(B7,'各艇ﾃﾞｰﾀ'!$B$4:$G$49,6,FALSE))</f>
        <v>426.709516627068</v>
      </c>
      <c r="I7" s="81">
        <v>0</v>
      </c>
      <c r="J7" s="39">
        <f t="shared" si="1"/>
        <v>4053.6889825311428</v>
      </c>
      <c r="K7" s="43">
        <f t="shared" si="2"/>
        <v>16.50788727742071</v>
      </c>
      <c r="L7" s="79">
        <f t="shared" si="3"/>
        <v>5.970576365856164</v>
      </c>
      <c r="M7" s="182">
        <f aca="true" t="shared" si="4" ref="M7:M18">30*($N$2+1-A7)/$N$2</f>
        <v>28.125</v>
      </c>
      <c r="N7" s="265"/>
      <c r="O7" s="266"/>
      <c r="P7" s="267"/>
    </row>
    <row r="8" spans="1:16" s="4" customFormat="1" ht="14.25">
      <c r="A8" s="184" t="s">
        <v>137</v>
      </c>
      <c r="B8" s="39">
        <v>1611</v>
      </c>
      <c r="C8" s="78" t="str">
        <f>IF(ISBLANK(B8),"",VLOOKUP(B8,'各艇ﾃﾞｰﾀ'!$B$4:$G$51,2,FALSE))</f>
        <v>ﾈﾌﾟﾁｭｰﾝXⅡ</v>
      </c>
      <c r="D8" s="230">
        <f>IF(ISBLANK(B8),"",VLOOKUP(B8,'各艇ﾃﾞｰﾀ'!$B$4:$G$49,3,FALSE))</f>
        <v>8.45</v>
      </c>
      <c r="E8" s="77">
        <v>3</v>
      </c>
      <c r="F8" s="116">
        <v>0.547974537037037</v>
      </c>
      <c r="G8" s="39">
        <f t="shared" si="0"/>
        <v>14945.008475752313</v>
      </c>
      <c r="H8" s="80">
        <f>IF(ISBLANK(B8),"",VLOOKUP(B8,'各艇ﾃﾞｰﾀ'!$B$4:$G$49,6,FALSE))</f>
        <v>457.02315587173007</v>
      </c>
      <c r="I8" s="81">
        <v>0</v>
      </c>
      <c r="J8" s="39">
        <f t="shared" si="1"/>
        <v>4433.475890702521</v>
      </c>
      <c r="K8" s="43">
        <f t="shared" si="2"/>
        <v>33.02036154574149</v>
      </c>
      <c r="L8" s="79">
        <f t="shared" si="3"/>
        <v>5.540311344375597</v>
      </c>
      <c r="M8" s="172">
        <f t="shared" si="4"/>
        <v>26.25</v>
      </c>
      <c r="N8" s="265"/>
      <c r="O8" s="266"/>
      <c r="P8" s="267"/>
    </row>
    <row r="9" spans="1:16" s="4" customFormat="1" ht="14.25">
      <c r="A9" s="184" t="s">
        <v>126</v>
      </c>
      <c r="B9" s="39">
        <v>4469</v>
      </c>
      <c r="C9" s="78" t="str">
        <f>IF(ISBLANK(B9),"",VLOOKUP(B9,'各艇ﾃﾞｰﾀ'!$B$4:$G$51,2,FALSE))</f>
        <v>未央</v>
      </c>
      <c r="D9" s="230">
        <f>IF(ISBLANK(B9),"",VLOOKUP(B9,'各艇ﾃﾞｰﾀ'!$B$4:$G$49,3,FALSE))</f>
        <v>7</v>
      </c>
      <c r="E9" s="77">
        <v>8</v>
      </c>
      <c r="F9" s="116">
        <v>0.5634027777777778</v>
      </c>
      <c r="G9" s="39">
        <f t="shared" si="0"/>
        <v>16278.009231736114</v>
      </c>
      <c r="H9" s="80">
        <f>IF(ISBLANK(B9),"",VLOOKUP(B9,'各艇ﾃﾞｰﾀ'!$B$4:$G$49,6,FALSE))</f>
        <v>494.625891305319</v>
      </c>
      <c r="I9" s="81">
        <v>0</v>
      </c>
      <c r="J9" s="39">
        <f t="shared" si="1"/>
        <v>4901.613731713778</v>
      </c>
      <c r="K9" s="43">
        <f t="shared" si="2"/>
        <v>53.37418072014399</v>
      </c>
      <c r="L9" s="79">
        <f t="shared" si="3"/>
        <v>5.086617093112992</v>
      </c>
      <c r="M9" s="43">
        <f t="shared" si="4"/>
        <v>24.375</v>
      </c>
      <c r="N9" s="265"/>
      <c r="O9" s="266"/>
      <c r="P9" s="267"/>
    </row>
    <row r="10" spans="1:16" s="4" customFormat="1" ht="14.25">
      <c r="A10" s="185" t="s">
        <v>138</v>
      </c>
      <c r="B10" s="45">
        <v>4400</v>
      </c>
      <c r="C10" s="83" t="str">
        <f>IF(ISBLANK(B10),"",VLOOKUP(B10,'各艇ﾃﾞｰﾀ'!$B$4:$G$51,2,FALSE))</f>
        <v>アイデアル</v>
      </c>
      <c r="D10" s="231">
        <f>IF(ISBLANK(B10),"",VLOOKUP(B10,'各艇ﾃﾞｰﾀ'!$B$4:$G$49,3,FALSE))</f>
        <v>7.8</v>
      </c>
      <c r="E10" s="82">
        <v>6</v>
      </c>
      <c r="F10" s="117">
        <v>0.5582870370370371</v>
      </c>
      <c r="G10" s="45">
        <f t="shared" si="0"/>
        <v>15836.008981064819</v>
      </c>
      <c r="H10" s="90">
        <f>IF(ISBLANK(B10),"",VLOOKUP(B10,'各艇ﾃﾞｰﾀ'!$B$4:$G$49,6,FALSE))</f>
        <v>472.6485060812551</v>
      </c>
      <c r="I10" s="86">
        <v>0</v>
      </c>
      <c r="J10" s="45">
        <f t="shared" si="1"/>
        <v>4965.09334119595</v>
      </c>
      <c r="K10" s="48">
        <f t="shared" si="2"/>
        <v>56.134163741108</v>
      </c>
      <c r="L10" s="84">
        <f t="shared" si="3"/>
        <v>5.228590113771993</v>
      </c>
      <c r="M10" s="56">
        <f t="shared" si="4"/>
        <v>22.5</v>
      </c>
      <c r="N10" s="271"/>
      <c r="O10" s="272"/>
      <c r="P10" s="273"/>
    </row>
    <row r="11" spans="1:16" s="4" customFormat="1" ht="14.25">
      <c r="A11" s="186" t="s">
        <v>139</v>
      </c>
      <c r="B11" s="55">
        <v>6352</v>
      </c>
      <c r="C11" s="88" t="str">
        <f>IF(ISBLANK(B11),"",VLOOKUP(B11,'各艇ﾃﾞｰﾀ'!$B$4:$G$51,2,FALSE))</f>
        <v>ｸﾞﾗﾝｱﾙﾏｼﾞﾛ</v>
      </c>
      <c r="D11" s="232">
        <f>IF(ISBLANK(B11),"",VLOOKUP(B11,'各艇ﾃﾞｰﾀ'!$B$4:$G$49,3,FALSE))</f>
        <v>9.65</v>
      </c>
      <c r="E11" s="87">
        <v>4</v>
      </c>
      <c r="F11" s="118">
        <v>0.5479976851851852</v>
      </c>
      <c r="G11" s="55">
        <f t="shared" si="0"/>
        <v>14947.008476886576</v>
      </c>
      <c r="H11" s="75">
        <f>IF(ISBLANK(B11),"",VLOOKUP(B11,'各艇ﾃﾞｰﾀ'!$B$4:$G$49,6,FALSE))</f>
        <v>432</v>
      </c>
      <c r="I11" s="91">
        <v>0</v>
      </c>
      <c r="J11" s="55">
        <f t="shared" si="1"/>
        <v>5011.008476886576</v>
      </c>
      <c r="K11" s="56">
        <f t="shared" si="2"/>
        <v>58.13047398852652</v>
      </c>
      <c r="L11" s="89">
        <f t="shared" si="3"/>
        <v>5.53957001683905</v>
      </c>
      <c r="M11" s="180">
        <f t="shared" si="4"/>
        <v>20.625</v>
      </c>
      <c r="N11" s="268"/>
      <c r="O11" s="269"/>
      <c r="P11" s="270"/>
    </row>
    <row r="12" spans="1:16" s="4" customFormat="1" ht="14.25">
      <c r="A12" s="184" t="s">
        <v>140</v>
      </c>
      <c r="B12" s="39">
        <v>2212</v>
      </c>
      <c r="C12" s="78" t="str">
        <f>IF(ISBLANK(B12),"",VLOOKUP(B12,'各艇ﾃﾞｰﾀ'!$B$4:$G$51,2,FALSE))</f>
        <v>衣笠</v>
      </c>
      <c r="D12" s="230">
        <f>IF(ISBLANK(B12),"",VLOOKUP(B12,'各艇ﾃﾞｰﾀ'!$B$4:$G$49,3,FALSE))</f>
        <v>7.25</v>
      </c>
      <c r="E12" s="77">
        <v>9</v>
      </c>
      <c r="F12" s="116">
        <v>0.5637384259259259</v>
      </c>
      <c r="G12" s="39">
        <f t="shared" si="0"/>
        <v>16307.00924818287</v>
      </c>
      <c r="H12" s="228">
        <f>IF(ISBLANK(B12),"",VLOOKUP(B12,'各艇ﾃﾞｰﾀ'!$B$4:$G$49,6,FALSE))</f>
        <v>487.38937780499094</v>
      </c>
      <c r="I12" s="81">
        <v>0</v>
      </c>
      <c r="J12" s="39">
        <f t="shared" si="1"/>
        <v>5097.053558668078</v>
      </c>
      <c r="K12" s="43">
        <f t="shared" si="2"/>
        <v>61.87156450076572</v>
      </c>
      <c r="L12" s="79">
        <f t="shared" si="3"/>
        <v>5.07757116831381</v>
      </c>
      <c r="M12" s="172">
        <f t="shared" si="4"/>
        <v>18.75</v>
      </c>
      <c r="N12" s="265"/>
      <c r="O12" s="266"/>
      <c r="P12" s="267"/>
    </row>
    <row r="13" spans="1:16" s="4" customFormat="1" ht="14.25">
      <c r="A13" s="184" t="s">
        <v>141</v>
      </c>
      <c r="B13" s="39">
        <v>319</v>
      </c>
      <c r="C13" s="78" t="str">
        <f>IF(ISBLANK(B13),"",VLOOKUP(B13,'各艇ﾃﾞｰﾀ'!$B$4:$G$51,2,FALSE))</f>
        <v>かまくら</v>
      </c>
      <c r="D13" s="230">
        <f>IF(ISBLANK(B13),"",VLOOKUP(B13,'各艇ﾃﾞｰﾀ'!$B$4:$G$49,3,FALSE))</f>
        <v>7</v>
      </c>
      <c r="E13" s="77">
        <v>10</v>
      </c>
      <c r="F13" s="116">
        <v>0.5657291666666667</v>
      </c>
      <c r="G13" s="39">
        <f t="shared" si="0"/>
        <v>16479.009345729173</v>
      </c>
      <c r="H13" s="80">
        <f>IF(ISBLANK(B13),"",VLOOKUP(B13,'各艇ﾃﾞｰﾀ'!$B$4:$G$49,6,FALSE))</f>
        <v>494.625891305319</v>
      </c>
      <c r="I13" s="81">
        <v>0</v>
      </c>
      <c r="J13" s="39">
        <f t="shared" si="1"/>
        <v>5102.613845706837</v>
      </c>
      <c r="K13" s="43">
        <f t="shared" si="2"/>
        <v>62.11331611114656</v>
      </c>
      <c r="L13" s="79">
        <f t="shared" si="3"/>
        <v>5.024573884440395</v>
      </c>
      <c r="M13" s="43">
        <f t="shared" si="4"/>
        <v>16.875</v>
      </c>
      <c r="N13" s="265"/>
      <c r="O13" s="266"/>
      <c r="P13" s="267"/>
    </row>
    <row r="14" spans="1:16" s="4" customFormat="1" ht="14.25">
      <c r="A14" s="184" t="s">
        <v>142</v>
      </c>
      <c r="B14" s="39">
        <v>162</v>
      </c>
      <c r="C14" s="78" t="str">
        <f>IF(ISBLANK(B14),"",VLOOKUP(B14,'各艇ﾃﾞｰﾀ'!$B$4:$G$51,2,FALSE))</f>
        <v>ﾌｪﾆｯｸｽ</v>
      </c>
      <c r="D14" s="230">
        <f>IF(ISBLANK(B14),"",VLOOKUP(B14,'各艇ﾃﾞｰﾀ'!$B$4:$G$49,3,FALSE))</f>
        <v>8.7</v>
      </c>
      <c r="E14" s="77">
        <v>5</v>
      </c>
      <c r="F14" s="116">
        <v>0.5566087962962963</v>
      </c>
      <c r="G14" s="39">
        <f t="shared" si="0"/>
        <v>15691.008898831022</v>
      </c>
      <c r="H14" s="80">
        <f>IF(ISBLANK(B14),"",VLOOKUP(B14,'各艇ﾃﾞｰﾀ'!$B$4:$G$49,6,FALSE))</f>
        <v>451.4606853873557</v>
      </c>
      <c r="I14" s="81">
        <v>0</v>
      </c>
      <c r="J14" s="165">
        <f t="shared" si="1"/>
        <v>5307.4131349218405</v>
      </c>
      <c r="K14" s="43">
        <f t="shared" si="2"/>
        <v>71.017633033538</v>
      </c>
      <c r="L14" s="79">
        <f t="shared" si="3"/>
        <v>5.276907338072352</v>
      </c>
      <c r="M14" s="43">
        <f t="shared" si="4"/>
        <v>15</v>
      </c>
      <c r="N14" s="265"/>
      <c r="O14" s="266"/>
      <c r="P14" s="267"/>
    </row>
    <row r="15" spans="1:16" s="4" customFormat="1" ht="14.25">
      <c r="A15" s="185" t="s">
        <v>143</v>
      </c>
      <c r="B15" s="45">
        <v>1985</v>
      </c>
      <c r="C15" s="83" t="str">
        <f>IF(ISBLANK(B15),"",VLOOKUP(B15,'各艇ﾃﾞｰﾀ'!$B$4:$G$51,2,FALSE))</f>
        <v>波勝</v>
      </c>
      <c r="D15" s="231">
        <f>IF(ISBLANK(B15),"",VLOOKUP(B15,'各艇ﾃﾞｰﾀ'!$B$4:$G$49,3,FALSE))</f>
        <v>7.1</v>
      </c>
      <c r="E15" s="82">
        <v>12</v>
      </c>
      <c r="F15" s="117">
        <v>0.5707291666666666</v>
      </c>
      <c r="G15" s="39">
        <f t="shared" si="0"/>
        <v>16911.00959072916</v>
      </c>
      <c r="H15" s="90">
        <f>IF(ISBLANK(B15),"",VLOOKUP(B15,'各艇ﾃﾞｰﾀ'!$B$4:$G$49,6,FALSE))</f>
        <v>491.68789477596647</v>
      </c>
      <c r="I15" s="86">
        <v>0</v>
      </c>
      <c r="J15" s="45">
        <f t="shared" si="1"/>
        <v>5602.188010881933</v>
      </c>
      <c r="K15" s="56">
        <f t="shared" si="2"/>
        <v>83.83393198832464</v>
      </c>
      <c r="L15" s="178">
        <f t="shared" si="3"/>
        <v>4.896218617568052</v>
      </c>
      <c r="M15" s="56">
        <f t="shared" si="4"/>
        <v>13.125</v>
      </c>
      <c r="N15" s="271"/>
      <c r="O15" s="272"/>
      <c r="P15" s="273"/>
    </row>
    <row r="16" spans="1:16" s="4" customFormat="1" ht="14.25">
      <c r="A16" s="183" t="s">
        <v>127</v>
      </c>
      <c r="B16" s="34">
        <v>4010</v>
      </c>
      <c r="C16" s="73" t="str">
        <f>IF(ISBLANK(B16),"",VLOOKUP(B16,'各艇ﾃﾞｰﾀ'!$B$4:$G$51,2,FALSE))</f>
        <v>ナジャ</v>
      </c>
      <c r="D16" s="232">
        <f>IF(ISBLANK(B16),"",VLOOKUP(B16,'各艇ﾃﾞｰﾀ'!$B$4:$G$49,3,FALSE))</f>
        <v>10.2</v>
      </c>
      <c r="E16" s="72">
        <v>7</v>
      </c>
      <c r="F16" s="115">
        <v>0.5583680555555556</v>
      </c>
      <c r="G16" s="39">
        <f t="shared" si="0"/>
        <v>15843.008985034723</v>
      </c>
      <c r="H16" s="75">
        <f>IF(ISBLANK(B16),"",VLOOKUP(B16,'各艇ﾃﾞｰﾀ'!$B$4:$G$49,6,FALSE))</f>
        <v>421</v>
      </c>
      <c r="I16" s="76">
        <v>0</v>
      </c>
      <c r="J16" s="187">
        <f t="shared" si="1"/>
        <v>6160.008985034723</v>
      </c>
      <c r="K16" s="180">
        <f t="shared" si="2"/>
        <v>108.08701782105463</v>
      </c>
      <c r="L16" s="74">
        <f t="shared" si="3"/>
        <v>5.22627993698752</v>
      </c>
      <c r="M16" s="36">
        <f t="shared" si="4"/>
        <v>11.25</v>
      </c>
      <c r="N16" s="312"/>
      <c r="O16" s="313"/>
      <c r="P16" s="314"/>
    </row>
    <row r="17" spans="1:16" s="4" customFormat="1" ht="14.25">
      <c r="A17" s="184" t="s">
        <v>128</v>
      </c>
      <c r="B17" s="39">
        <v>346</v>
      </c>
      <c r="C17" s="78" t="str">
        <f>IF(ISBLANK(B17),"",VLOOKUP(B17,'各艇ﾃﾞｰﾀ'!$B$4:$G$51,2,FALSE))</f>
        <v>飛車角</v>
      </c>
      <c r="D17" s="230">
        <f>IF(ISBLANK(B17),"",VLOOKUP(B17,'各艇ﾃﾞｰﾀ'!$B$4:$G$49,3,FALSE))</f>
        <v>8.65</v>
      </c>
      <c r="E17" s="77">
        <v>11</v>
      </c>
      <c r="F17" s="116">
        <v>0.5703935185185185</v>
      </c>
      <c r="G17" s="39">
        <f t="shared" si="0"/>
        <v>16882.009574282405</v>
      </c>
      <c r="H17" s="80">
        <f>IF(ISBLANK(B17),"",VLOOKUP(B17,'各艇ﾃﾞｰﾀ'!$B$4:$G$49,6,FALSE))</f>
        <v>452.55488540298563</v>
      </c>
      <c r="I17" s="81">
        <v>0</v>
      </c>
      <c r="J17" s="165">
        <f t="shared" si="1"/>
        <v>6473.247210013735</v>
      </c>
      <c r="K17" s="43">
        <f t="shared" si="2"/>
        <v>121.70607108101167</v>
      </c>
      <c r="L17" s="179">
        <f t="shared" si="3"/>
        <v>4.904629371027918</v>
      </c>
      <c r="M17" s="43">
        <f t="shared" si="4"/>
        <v>9.375</v>
      </c>
      <c r="N17" s="265"/>
      <c r="O17" s="266"/>
      <c r="P17" s="267"/>
    </row>
    <row r="18" spans="1:16" s="4" customFormat="1" ht="14.25">
      <c r="A18" s="184" t="s">
        <v>150</v>
      </c>
      <c r="B18" s="39">
        <v>2640</v>
      </c>
      <c r="C18" s="78" t="str">
        <f>IF(ISBLANK(B18),"",VLOOKUP(B18,'各艇ﾃﾞｰﾀ'!$B$4:$G$51,2,FALSE))</f>
        <v>ｻﾝﾋﾞｰﾑ3</v>
      </c>
      <c r="D18" s="230">
        <f>IF(ISBLANK(B18),"",VLOOKUP(B18,'各艇ﾃﾞｰﾀ'!$B$4:$G$49,3,FALSE))</f>
        <v>7.4</v>
      </c>
      <c r="E18" s="77">
        <v>13</v>
      </c>
      <c r="F18" s="116">
        <v>0.5876157407407407</v>
      </c>
      <c r="G18" s="39">
        <f t="shared" si="0"/>
        <v>18370.010418171296</v>
      </c>
      <c r="H18" s="90">
        <f>IF(ISBLANK(B18),"",VLOOKUP(B18,'各艇ﾃﾞｰﾀ'!$B$4:$G$49,6,FALSE))</f>
        <v>483.21532617784607</v>
      </c>
      <c r="I18" s="81">
        <v>0</v>
      </c>
      <c r="J18" s="165">
        <f t="shared" si="1"/>
        <v>7256.057916080836</v>
      </c>
      <c r="K18" s="182">
        <f t="shared" si="2"/>
        <v>155.74131917088562</v>
      </c>
      <c r="L18" s="167">
        <f t="shared" si="3"/>
        <v>4.507346382236979</v>
      </c>
      <c r="M18" s="43">
        <f t="shared" si="4"/>
        <v>7.5</v>
      </c>
      <c r="N18" s="265"/>
      <c r="O18" s="266"/>
      <c r="P18" s="267"/>
    </row>
    <row r="19" spans="1:16" s="4" customFormat="1" ht="14.25">
      <c r="A19" s="184"/>
      <c r="B19" s="39">
        <v>321</v>
      </c>
      <c r="C19" s="78" t="str">
        <f>IF(ISBLANK(B19),"",VLOOKUP(B19,'各艇ﾃﾞｰﾀ'!$B$4:$G$51,2,FALSE))</f>
        <v>ケロニア</v>
      </c>
      <c r="D19" s="230">
        <f>IF(ISBLANK(B19),"",VLOOKUP(B19,'各艇ﾃﾞｰﾀ'!$B$4:$G$49,3,FALSE))</f>
        <v>9.05</v>
      </c>
      <c r="E19" s="77"/>
      <c r="F19" s="116"/>
      <c r="G19" s="39"/>
      <c r="H19" s="80"/>
      <c r="I19" s="81"/>
      <c r="J19" s="165"/>
      <c r="K19" s="43"/>
      <c r="L19" s="167"/>
      <c r="M19" s="43">
        <v>1</v>
      </c>
      <c r="N19" s="265" t="s">
        <v>251</v>
      </c>
      <c r="O19" s="266"/>
      <c r="P19" s="267"/>
    </row>
    <row r="20" spans="1:16" s="4" customFormat="1" ht="14.25">
      <c r="A20" s="185"/>
      <c r="B20" s="45">
        <v>199</v>
      </c>
      <c r="C20" s="83" t="str">
        <f>IF(ISBLANK(B20),"",VLOOKUP(B20,'各艇ﾃﾞｰﾀ'!$B$4:$G$51,2,FALSE))</f>
        <v>サ－モン4</v>
      </c>
      <c r="D20" s="231">
        <f>IF(ISBLANK(B20),"",VLOOKUP(B20,'各艇ﾃﾞｰﾀ'!$B$4:$G$49,3,FALSE))</f>
        <v>9.15</v>
      </c>
      <c r="E20" s="82"/>
      <c r="F20" s="117"/>
      <c r="G20" s="45"/>
      <c r="H20" s="85"/>
      <c r="I20" s="86"/>
      <c r="J20" s="45"/>
      <c r="K20" s="48"/>
      <c r="L20" s="84"/>
      <c r="M20" s="181">
        <v>1</v>
      </c>
      <c r="N20" s="271" t="s">
        <v>221</v>
      </c>
      <c r="O20" s="272"/>
      <c r="P20" s="273"/>
    </row>
    <row r="21" spans="1:16" s="4" customFormat="1" ht="14.25">
      <c r="A21" s="186"/>
      <c r="B21" s="65">
        <v>1199</v>
      </c>
      <c r="C21" s="88" t="s">
        <v>249</v>
      </c>
      <c r="D21" s="232">
        <v>7.7</v>
      </c>
      <c r="E21" s="87"/>
      <c r="F21" s="118"/>
      <c r="G21" s="55"/>
      <c r="H21" s="90"/>
      <c r="I21" s="91"/>
      <c r="J21" s="187"/>
      <c r="K21" s="36"/>
      <c r="L21" s="177"/>
      <c r="M21" s="36">
        <v>1</v>
      </c>
      <c r="N21" s="268" t="s">
        <v>251</v>
      </c>
      <c r="O21" s="269"/>
      <c r="P21" s="270"/>
    </row>
    <row r="22" spans="1:16" s="4" customFormat="1" ht="14.25">
      <c r="A22" s="87"/>
      <c r="B22" s="55"/>
      <c r="C22" s="78">
        <f>IF(ISBLANK(B22),"",VLOOKUP(B22,'各艇ﾃﾞｰﾀ'!$B$4:$G$51,2,FALSE))</f>
      </c>
      <c r="D22" s="79">
        <f>IF(ISBLANK(B22),"",VLOOKUP(B22,'各艇ﾃﾞｰﾀ'!$B$4:$G$49,3,FALSE))</f>
      </c>
      <c r="E22" s="77"/>
      <c r="F22" s="116"/>
      <c r="G22" s="39"/>
      <c r="H22" s="80">
        <f>IF(ISBLANK(B22),"",VLOOKUP(B22,'各艇ﾃﾞｰﾀ'!$B$4:$G$49,5,FALSE))</f>
      </c>
      <c r="I22" s="81"/>
      <c r="J22" s="39"/>
      <c r="K22" s="43"/>
      <c r="L22" s="79"/>
      <c r="M22" s="43"/>
      <c r="N22" s="265"/>
      <c r="O22" s="266"/>
      <c r="P22" s="267"/>
    </row>
    <row r="23" spans="1:16" ht="30.75" customHeight="1">
      <c r="A23" s="274" t="s">
        <v>79</v>
      </c>
      <c r="B23" s="280"/>
      <c r="C23" s="281"/>
      <c r="D23" s="289" t="s">
        <v>252</v>
      </c>
      <c r="E23" s="290"/>
      <c r="F23" s="291"/>
      <c r="G23" s="315" t="s">
        <v>257</v>
      </c>
      <c r="H23" s="299"/>
      <c r="I23" s="299"/>
      <c r="J23" s="299"/>
      <c r="K23" s="299"/>
      <c r="L23" s="299"/>
      <c r="M23" s="299"/>
      <c r="N23" s="299"/>
      <c r="O23" s="299"/>
      <c r="P23" s="300"/>
    </row>
    <row r="24" spans="1:16" ht="19.5" customHeight="1">
      <c r="A24" s="282"/>
      <c r="B24" s="283"/>
      <c r="C24" s="284"/>
      <c r="D24" s="292"/>
      <c r="E24" s="293"/>
      <c r="F24" s="294"/>
      <c r="G24" s="301"/>
      <c r="H24" s="302"/>
      <c r="I24" s="302"/>
      <c r="J24" s="302"/>
      <c r="K24" s="302"/>
      <c r="L24" s="302"/>
      <c r="M24" s="302"/>
      <c r="N24" s="302"/>
      <c r="O24" s="302"/>
      <c r="P24" s="303"/>
    </row>
    <row r="25" spans="1:16" ht="35.25" customHeight="1">
      <c r="A25" s="285"/>
      <c r="B25" s="286"/>
      <c r="C25" s="287"/>
      <c r="D25" s="292"/>
      <c r="E25" s="293"/>
      <c r="F25" s="294"/>
      <c r="G25" s="301"/>
      <c r="H25" s="302"/>
      <c r="I25" s="302"/>
      <c r="J25" s="302"/>
      <c r="K25" s="302"/>
      <c r="L25" s="302"/>
      <c r="M25" s="302"/>
      <c r="N25" s="302"/>
      <c r="O25" s="302"/>
      <c r="P25" s="303"/>
    </row>
    <row r="26" spans="1:16" ht="19.5" customHeight="1">
      <c r="A26" s="315" t="s">
        <v>254</v>
      </c>
      <c r="B26" s="316"/>
      <c r="C26" s="317"/>
      <c r="D26" s="295"/>
      <c r="E26" s="296"/>
      <c r="F26" s="297"/>
      <c r="G26" s="301"/>
      <c r="H26" s="302"/>
      <c r="I26" s="302"/>
      <c r="J26" s="302"/>
      <c r="K26" s="302"/>
      <c r="L26" s="302"/>
      <c r="M26" s="302"/>
      <c r="N26" s="302"/>
      <c r="O26" s="302"/>
      <c r="P26" s="303"/>
    </row>
    <row r="27" spans="1:16" ht="18" customHeight="1">
      <c r="A27" s="318"/>
      <c r="B27" s="319"/>
      <c r="C27" s="320"/>
      <c r="D27" s="289" t="s">
        <v>253</v>
      </c>
      <c r="E27" s="290"/>
      <c r="F27" s="291"/>
      <c r="G27" s="301"/>
      <c r="H27" s="302"/>
      <c r="I27" s="302"/>
      <c r="J27" s="302"/>
      <c r="K27" s="302"/>
      <c r="L27" s="302"/>
      <c r="M27" s="302"/>
      <c r="N27" s="302"/>
      <c r="O27" s="302"/>
      <c r="P27" s="303"/>
    </row>
    <row r="28" spans="1:16" ht="18" customHeight="1">
      <c r="A28" s="318"/>
      <c r="B28" s="319"/>
      <c r="C28" s="320"/>
      <c r="D28" s="292"/>
      <c r="E28" s="293"/>
      <c r="F28" s="294"/>
      <c r="G28" s="301"/>
      <c r="H28" s="302"/>
      <c r="I28" s="302"/>
      <c r="J28" s="302"/>
      <c r="K28" s="302"/>
      <c r="L28" s="302"/>
      <c r="M28" s="302"/>
      <c r="N28" s="302"/>
      <c r="O28" s="302"/>
      <c r="P28" s="303"/>
    </row>
    <row r="29" spans="1:16" ht="36" customHeight="1">
      <c r="A29" s="318"/>
      <c r="B29" s="319"/>
      <c r="C29" s="320"/>
      <c r="D29" s="292"/>
      <c r="E29" s="293"/>
      <c r="F29" s="294"/>
      <c r="G29" s="301"/>
      <c r="H29" s="302"/>
      <c r="I29" s="302"/>
      <c r="J29" s="302"/>
      <c r="K29" s="302"/>
      <c r="L29" s="302"/>
      <c r="M29" s="302"/>
      <c r="N29" s="302"/>
      <c r="O29" s="302"/>
      <c r="P29" s="303"/>
    </row>
    <row r="30" spans="1:16" ht="30.75" customHeight="1">
      <c r="A30" s="318"/>
      <c r="B30" s="319"/>
      <c r="C30" s="320"/>
      <c r="D30" s="292"/>
      <c r="E30" s="293"/>
      <c r="F30" s="294"/>
      <c r="G30" s="301"/>
      <c r="H30" s="302"/>
      <c r="I30" s="302"/>
      <c r="J30" s="302"/>
      <c r="K30" s="302"/>
      <c r="L30" s="302"/>
      <c r="M30" s="302"/>
      <c r="N30" s="302"/>
      <c r="O30" s="302"/>
      <c r="P30" s="303"/>
    </row>
    <row r="31" spans="1:16" ht="9.75" customHeight="1">
      <c r="A31" s="318"/>
      <c r="B31" s="319"/>
      <c r="C31" s="320"/>
      <c r="D31" s="292"/>
      <c r="E31" s="293"/>
      <c r="F31" s="294"/>
      <c r="G31" s="301"/>
      <c r="H31" s="302"/>
      <c r="I31" s="302"/>
      <c r="J31" s="302"/>
      <c r="K31" s="302"/>
      <c r="L31" s="302"/>
      <c r="M31" s="302"/>
      <c r="N31" s="302"/>
      <c r="O31" s="302"/>
      <c r="P31" s="303"/>
    </row>
    <row r="32" spans="1:16" ht="11.25" customHeight="1">
      <c r="A32" s="321"/>
      <c r="B32" s="322"/>
      <c r="C32" s="323"/>
      <c r="D32" s="295"/>
      <c r="E32" s="296"/>
      <c r="F32" s="297"/>
      <c r="G32" s="328"/>
      <c r="H32" s="329"/>
      <c r="I32" s="329"/>
      <c r="J32" s="329"/>
      <c r="K32" s="329"/>
      <c r="L32" s="329"/>
      <c r="M32" s="329"/>
      <c r="N32" s="329"/>
      <c r="O32" s="329"/>
      <c r="P32" s="330"/>
    </row>
    <row r="33" ht="11.25" customHeight="1"/>
    <row r="34" ht="11.25" customHeight="1"/>
  </sheetData>
  <sheetProtection password="EDAE" sheet="1"/>
  <mergeCells count="26">
    <mergeCell ref="N9:P9"/>
    <mergeCell ref="N5:P5"/>
    <mergeCell ref="N6:P6"/>
    <mergeCell ref="N8:P8"/>
    <mergeCell ref="D1:H1"/>
    <mergeCell ref="N7:P7"/>
    <mergeCell ref="B2:I2"/>
    <mergeCell ref="N4:P4"/>
    <mergeCell ref="N21:P21"/>
    <mergeCell ref="N20:P20"/>
    <mergeCell ref="N22:P22"/>
    <mergeCell ref="A23:C25"/>
    <mergeCell ref="A26:C32"/>
    <mergeCell ref="D23:F26"/>
    <mergeCell ref="D27:F32"/>
    <mergeCell ref="G23:P32"/>
    <mergeCell ref="N10:P10"/>
    <mergeCell ref="N11:P11"/>
    <mergeCell ref="N19:P19"/>
    <mergeCell ref="N12:P12"/>
    <mergeCell ref="N17:P17"/>
    <mergeCell ref="N18:P18"/>
    <mergeCell ref="N16:P16"/>
    <mergeCell ref="N13:P13"/>
    <mergeCell ref="N14:P14"/>
    <mergeCell ref="N15:P15"/>
  </mergeCells>
  <printOptions/>
  <pageMargins left="0.31" right="0.26" top="0.16" bottom="0.27" header="0.5118110236220472" footer="0.42"/>
  <pageSetup horizontalDpi="200" verticalDpi="200" orientation="landscape" paperSize="9" r:id="rId1"/>
</worksheet>
</file>

<file path=xl/worksheets/sheet6.xml><?xml version="1.0" encoding="utf-8"?>
<worksheet xmlns="http://schemas.openxmlformats.org/spreadsheetml/2006/main" xmlns:r="http://schemas.openxmlformats.org/officeDocument/2006/relationships">
  <dimension ref="A1:R32"/>
  <sheetViews>
    <sheetView zoomScale="75" zoomScaleNormal="75" zoomScalePageLayoutView="0" workbookViewId="0" topLeftCell="A1">
      <selection activeCell="Q6" sqref="Q6"/>
    </sheetView>
  </sheetViews>
  <sheetFormatPr defaultColWidth="9.00390625" defaultRowHeight="13.5"/>
  <cols>
    <col min="1" max="1" width="5.00390625" style="2" customWidth="1"/>
    <col min="2" max="2" width="6.50390625" style="2" customWidth="1"/>
    <col min="3" max="3" width="31.375" style="2" customWidth="1"/>
    <col min="4" max="4" width="7.375" style="2" customWidth="1"/>
    <col min="5" max="5" width="4.75390625" style="2" customWidth="1"/>
    <col min="6" max="6" width="14.125" style="2" customWidth="1"/>
    <col min="7" max="7" width="7.75390625" style="2" customWidth="1"/>
    <col min="8" max="8" width="7.375" style="2" customWidth="1"/>
    <col min="9" max="9" width="6.25390625" style="2" customWidth="1"/>
    <col min="10" max="10" width="8.50390625" style="2" customWidth="1"/>
    <col min="11" max="11" width="7.875" style="2" customWidth="1"/>
    <col min="12" max="12" width="7.00390625" style="2" customWidth="1"/>
    <col min="13" max="13" width="8.875" style="2" customWidth="1"/>
    <col min="14" max="14" width="8.625" style="2" customWidth="1"/>
    <col min="15" max="15" width="9.75390625" style="2" customWidth="1"/>
    <col min="16" max="16" width="3.625" style="2" customWidth="1"/>
    <col min="17" max="17" width="8.375" style="2" customWidth="1"/>
    <col min="18" max="16384" width="9.00390625" style="2" customWidth="1"/>
  </cols>
  <sheetData>
    <row r="1" spans="2:15" ht="18.75" customHeight="1">
      <c r="B1" s="3"/>
      <c r="C1" s="324">
        <v>40867</v>
      </c>
      <c r="D1" s="324"/>
      <c r="E1" s="324"/>
      <c r="F1" s="324"/>
      <c r="G1" s="324"/>
      <c r="H1" s="324"/>
      <c r="I1" s="324"/>
      <c r="K1" s="8" t="s">
        <v>4</v>
      </c>
      <c r="L1" s="203" t="s">
        <v>151</v>
      </c>
      <c r="M1" s="8" t="s">
        <v>5</v>
      </c>
      <c r="N1" s="6">
        <v>40502</v>
      </c>
      <c r="O1" s="20">
        <v>0.4375</v>
      </c>
    </row>
    <row r="2" spans="2:15" ht="22.5" customHeight="1">
      <c r="B2" s="327" t="s">
        <v>157</v>
      </c>
      <c r="C2" s="327"/>
      <c r="D2" s="327"/>
      <c r="E2" s="327"/>
      <c r="F2" s="327"/>
      <c r="G2" s="327"/>
      <c r="H2" s="327"/>
      <c r="I2" s="305"/>
      <c r="J2" s="21"/>
      <c r="K2" s="120">
        <v>9.6</v>
      </c>
      <c r="L2" s="30" t="s">
        <v>6</v>
      </c>
      <c r="M2" s="9" t="s">
        <v>7</v>
      </c>
      <c r="N2" s="192">
        <v>16</v>
      </c>
      <c r="O2" s="7" t="s">
        <v>8</v>
      </c>
    </row>
    <row r="3" ht="8.25" customHeight="1"/>
    <row r="4" spans="1:16" s="4" customFormat="1" ht="16.5" customHeight="1">
      <c r="A4" s="12" t="s">
        <v>9</v>
      </c>
      <c r="B4" s="12" t="s">
        <v>10</v>
      </c>
      <c r="C4" s="12" t="s">
        <v>11</v>
      </c>
      <c r="D4" s="12" t="s">
        <v>12</v>
      </c>
      <c r="E4" s="12" t="s">
        <v>13</v>
      </c>
      <c r="F4" s="12" t="s">
        <v>14</v>
      </c>
      <c r="G4" s="12" t="s">
        <v>15</v>
      </c>
      <c r="H4" s="12" t="s">
        <v>16</v>
      </c>
      <c r="I4" s="12" t="s">
        <v>17</v>
      </c>
      <c r="J4" s="12" t="s">
        <v>18</v>
      </c>
      <c r="K4" s="12" t="s">
        <v>19</v>
      </c>
      <c r="L4" s="12" t="s">
        <v>20</v>
      </c>
      <c r="M4" s="12" t="s">
        <v>21</v>
      </c>
      <c r="N4" s="306" t="s">
        <v>22</v>
      </c>
      <c r="O4" s="307"/>
      <c r="P4" s="308"/>
    </row>
    <row r="5" spans="1:16" s="5" customFormat="1" ht="13.5" customHeight="1">
      <c r="A5" s="13"/>
      <c r="B5" s="14" t="s">
        <v>23</v>
      </c>
      <c r="C5" s="13"/>
      <c r="D5" s="15" t="s">
        <v>24</v>
      </c>
      <c r="E5" s="15"/>
      <c r="F5" s="14" t="s">
        <v>25</v>
      </c>
      <c r="G5" s="15" t="s">
        <v>26</v>
      </c>
      <c r="H5" s="14" t="s">
        <v>284</v>
      </c>
      <c r="I5" s="15" t="s">
        <v>27</v>
      </c>
      <c r="J5" s="15" t="s">
        <v>26</v>
      </c>
      <c r="K5" s="15" t="s">
        <v>28</v>
      </c>
      <c r="L5" s="15" t="s">
        <v>29</v>
      </c>
      <c r="M5" s="15"/>
      <c r="N5" s="309"/>
      <c r="O5" s="310"/>
      <c r="P5" s="311"/>
    </row>
    <row r="6" spans="1:16" s="4" customFormat="1" ht="14.25">
      <c r="A6" s="183" t="s">
        <v>135</v>
      </c>
      <c r="B6" s="34">
        <v>199</v>
      </c>
      <c r="C6" s="73" t="str">
        <f>IF(ISBLANK(B6),"",VLOOKUP(B6,'各艇ﾃﾞｰﾀ'!$B$4:$G$51,2,FALSE))</f>
        <v>サ－モン4</v>
      </c>
      <c r="D6" s="74">
        <f>IF(ISBLANK(B6),"",VLOOKUP(B6,'各艇ﾃﾞｰﾀ'!$B$4:$G$49,3,FALSE))</f>
        <v>9.15</v>
      </c>
      <c r="E6" s="72">
        <v>2</v>
      </c>
      <c r="F6" s="115">
        <v>0.554537037037037</v>
      </c>
      <c r="G6" s="34">
        <f aca="true" t="shared" si="0" ref="G6:G18">(F6-$O$1)*86400.049</f>
        <v>10112.005734814817</v>
      </c>
      <c r="H6" s="227">
        <f>IF(ISBLANK(B6),"",VLOOKUP(B6,'各艇ﾃﾞｰﾀ'!$B$4:$G$49,4,FALSE))</f>
        <v>780</v>
      </c>
      <c r="I6" s="76">
        <v>0</v>
      </c>
      <c r="J6" s="34">
        <f aca="true" t="shared" si="1" ref="J6:J18">G6-H6*$K$2</f>
        <v>2624.0057348148166</v>
      </c>
      <c r="K6" s="36">
        <f aca="true" t="shared" si="2" ref="K6:K18">(J6-$J$6)/$K$2</f>
        <v>0</v>
      </c>
      <c r="L6" s="177">
        <f aca="true" t="shared" si="3" ref="L6:L18">$K$2/(G6/3600)</f>
        <v>3.4177195806973013</v>
      </c>
      <c r="M6" s="36">
        <f aca="true" t="shared" si="4" ref="M6:M18">20*($N$2+1-A6)/$N$2</f>
        <v>20</v>
      </c>
      <c r="N6" s="334"/>
      <c r="O6" s="335"/>
      <c r="P6" s="336"/>
    </row>
    <row r="7" spans="1:16" s="4" customFormat="1" ht="14.25">
      <c r="A7" s="184" t="s">
        <v>136</v>
      </c>
      <c r="B7" s="39">
        <v>2640</v>
      </c>
      <c r="C7" s="78" t="str">
        <f>IF(ISBLANK(B7),"",VLOOKUP(B7,'各艇ﾃﾞｰﾀ'!$B$4:$G$51,2,FALSE))</f>
        <v>ｻﾝﾋﾞｰﾑ3</v>
      </c>
      <c r="D7" s="79">
        <f>IF(ISBLANK(B7),"",VLOOKUP(B7,'各艇ﾃﾞｰﾀ'!$B$4:$G$49,3,FALSE))</f>
        <v>7.4</v>
      </c>
      <c r="E7" s="77">
        <v>8</v>
      </c>
      <c r="F7" s="116">
        <v>0.5622337962962963</v>
      </c>
      <c r="G7" s="188">
        <f t="shared" si="0"/>
        <v>10777.006111956021</v>
      </c>
      <c r="H7" s="170">
        <f>IF(ISBLANK(B7),"",VLOOKUP(B7,'各艇ﾃﾞｰﾀ'!$B$4:$G$49,4,FALSE))</f>
        <v>847.561766979327</v>
      </c>
      <c r="I7" s="190">
        <v>0</v>
      </c>
      <c r="J7" s="188">
        <f t="shared" si="1"/>
        <v>2640.4131489544825</v>
      </c>
      <c r="K7" s="182">
        <f t="shared" si="2"/>
        <v>1.7091056395485302</v>
      </c>
      <c r="L7" s="167">
        <f t="shared" si="3"/>
        <v>3.206827540132793</v>
      </c>
      <c r="M7" s="43">
        <f t="shared" si="4"/>
        <v>18.75</v>
      </c>
      <c r="N7" s="337"/>
      <c r="O7" s="338"/>
      <c r="P7" s="339"/>
    </row>
    <row r="8" spans="1:16" s="4" customFormat="1" ht="14.25">
      <c r="A8" s="184" t="s">
        <v>137</v>
      </c>
      <c r="B8" s="39">
        <v>6166</v>
      </c>
      <c r="C8" s="78" t="str">
        <f>IF(ISBLANK(B8),"",VLOOKUP(B8,'各艇ﾃﾞｰﾀ'!$B$4:$G$51,2,FALSE))</f>
        <v>HAURAKI</v>
      </c>
      <c r="D8" s="79">
        <f>IF(ISBLANK(B8),"",VLOOKUP(B8,'各艇ﾃﾞｰﾀ'!$B$4:$G$49,3,FALSE))</f>
        <v>9.95</v>
      </c>
      <c r="E8" s="77">
        <v>1</v>
      </c>
      <c r="F8" s="116">
        <v>0.5520833333333334</v>
      </c>
      <c r="G8" s="165">
        <f t="shared" si="0"/>
        <v>9900.005614583337</v>
      </c>
      <c r="H8" s="170">
        <f>IF(ISBLANK(B8),"",VLOOKUP(B8,'各艇ﾃﾞｰﾀ'!$B$4:$G$49,4,FALSE))</f>
        <v>755.1282656636556</v>
      </c>
      <c r="I8" s="171">
        <v>0</v>
      </c>
      <c r="J8" s="165">
        <f t="shared" si="1"/>
        <v>2650.774264212243</v>
      </c>
      <c r="K8" s="172">
        <f t="shared" si="2"/>
        <v>2.7883884788985824</v>
      </c>
      <c r="L8" s="79">
        <f t="shared" si="3"/>
        <v>3.4909071111122323</v>
      </c>
      <c r="M8" s="182">
        <f t="shared" si="4"/>
        <v>17.5</v>
      </c>
      <c r="N8" s="337"/>
      <c r="O8" s="338"/>
      <c r="P8" s="339"/>
    </row>
    <row r="9" spans="1:16" s="4" customFormat="1" ht="14.25">
      <c r="A9" s="184" t="s">
        <v>126</v>
      </c>
      <c r="B9" s="39">
        <v>321</v>
      </c>
      <c r="C9" s="78" t="str">
        <f>IF(ISBLANK(B9),"",VLOOKUP(B9,'各艇ﾃﾞｰﾀ'!$B$4:$G$51,2,FALSE))</f>
        <v>ケロニア</v>
      </c>
      <c r="D9" s="79">
        <f>IF(ISBLANK(B9),"",VLOOKUP(B9,'各艇ﾃﾞｰﾀ'!$B$4:$G$49,3,FALSE))</f>
        <v>9.05</v>
      </c>
      <c r="E9" s="77">
        <v>5</v>
      </c>
      <c r="F9" s="116">
        <v>0.5561574074074074</v>
      </c>
      <c r="G9" s="39">
        <f t="shared" si="0"/>
        <v>10252.00581421296</v>
      </c>
      <c r="H9" s="80">
        <f>IF(ISBLANK(B9),"",VLOOKUP(B9,'各艇ﾃﾞｰﾀ'!$B$4:$G$49,4,FALSE))</f>
        <v>783.5717724894176</v>
      </c>
      <c r="I9" s="171">
        <v>0</v>
      </c>
      <c r="J9" s="165">
        <f t="shared" si="1"/>
        <v>2729.716798314551</v>
      </c>
      <c r="K9" s="172">
        <f t="shared" si="2"/>
        <v>11.01156911455566</v>
      </c>
      <c r="L9" s="179">
        <f t="shared" si="3"/>
        <v>3.3710476394860636</v>
      </c>
      <c r="M9" s="43">
        <f t="shared" si="4"/>
        <v>16.25</v>
      </c>
      <c r="N9" s="337"/>
      <c r="O9" s="338"/>
      <c r="P9" s="339"/>
    </row>
    <row r="10" spans="1:16" s="4" customFormat="1" ht="14.25">
      <c r="A10" s="185" t="s">
        <v>138</v>
      </c>
      <c r="B10" s="45">
        <v>1733</v>
      </c>
      <c r="C10" s="83" t="str">
        <f>IF(ISBLANK(B10),"",VLOOKUP(B10,'各艇ﾃﾞｰﾀ'!$B$4:$G$51,2,FALSE))</f>
        <v>ＵＦＯ</v>
      </c>
      <c r="D10" s="84">
        <f>IF(ISBLANK(B10),"",VLOOKUP(B10,'各艇ﾃﾞｰﾀ'!$B$4:$G$49,3,FALSE))</f>
        <v>9.65</v>
      </c>
      <c r="E10" s="82">
        <v>3</v>
      </c>
      <c r="F10" s="117">
        <v>0.5551736111111111</v>
      </c>
      <c r="G10" s="189">
        <f t="shared" si="0"/>
        <v>10167.005766006941</v>
      </c>
      <c r="H10" s="90">
        <f>IF(ISBLANK(B10),"",VLOOKUP(B10,'各艇ﾃﾞｰﾀ'!$B$4:$G$49,4,FALSE))</f>
        <v>764.1983157606301</v>
      </c>
      <c r="I10" s="86">
        <v>0</v>
      </c>
      <c r="J10" s="45">
        <f t="shared" si="1"/>
        <v>2830.7019347048927</v>
      </c>
      <c r="K10" s="48">
        <f t="shared" si="2"/>
        <v>21.530854155216257</v>
      </c>
      <c r="L10" s="84">
        <f t="shared" si="3"/>
        <v>3.3992308842343983</v>
      </c>
      <c r="M10" s="56">
        <f t="shared" si="4"/>
        <v>15</v>
      </c>
      <c r="N10" s="340"/>
      <c r="O10" s="341"/>
      <c r="P10" s="342"/>
    </row>
    <row r="11" spans="1:16" s="4" customFormat="1" ht="14.25">
      <c r="A11" s="186" t="s">
        <v>139</v>
      </c>
      <c r="B11" s="55">
        <v>4323</v>
      </c>
      <c r="C11" s="88" t="str">
        <f>IF(ISBLANK(B11),"",VLOOKUP(B11,'各艇ﾃﾞｰﾀ'!$B$4:$G$51,2,FALSE))</f>
        <v>飛天</v>
      </c>
      <c r="D11" s="89">
        <f>IF(ISBLANK(B11),"",VLOOKUP(B11,'各艇ﾃﾞｰﾀ'!$B$4:$G$49,3,FALSE))</f>
        <v>7.05</v>
      </c>
      <c r="E11" s="87">
        <v>10</v>
      </c>
      <c r="F11" s="118">
        <v>0.5662615740740741</v>
      </c>
      <c r="G11" s="187">
        <f t="shared" si="0"/>
        <v>11125.006309317128</v>
      </c>
      <c r="H11" s="227">
        <f>IF(ISBLANK(B11),"",VLOOKUP(B11,'各艇ﾃﾞｰﾀ'!$B$4:$G$49,4,FALSE))</f>
        <v>863.7299374186053</v>
      </c>
      <c r="I11" s="12">
        <v>0</v>
      </c>
      <c r="J11" s="34">
        <f t="shared" si="1"/>
        <v>2833.1989100985174</v>
      </c>
      <c r="K11" s="180">
        <f t="shared" si="2"/>
        <v>21.790955758718837</v>
      </c>
      <c r="L11" s="177">
        <f t="shared" si="3"/>
        <v>3.1065150921358304</v>
      </c>
      <c r="M11" s="36">
        <f t="shared" si="4"/>
        <v>13.75</v>
      </c>
      <c r="N11" s="331"/>
      <c r="O11" s="332"/>
      <c r="P11" s="333"/>
    </row>
    <row r="12" spans="1:16" s="4" customFormat="1" ht="14.25">
      <c r="A12" s="184" t="s">
        <v>140</v>
      </c>
      <c r="B12" s="39">
        <v>6352</v>
      </c>
      <c r="C12" s="78" t="str">
        <f>IF(ISBLANK(B12),"",VLOOKUP(B12,'各艇ﾃﾞｰﾀ'!$B$4:$G$51,2,FALSE))</f>
        <v>ｸﾞﾗﾝｱﾙﾏｼﾞﾛ</v>
      </c>
      <c r="D12" s="79">
        <f>IF(ISBLANK(B12),"",VLOOKUP(B12,'各艇ﾃﾞｰﾀ'!$B$4:$G$49,3,FALSE))</f>
        <v>9.65</v>
      </c>
      <c r="E12" s="77">
        <v>4</v>
      </c>
      <c r="F12" s="116">
        <v>0.5554282407407407</v>
      </c>
      <c r="G12" s="165">
        <f t="shared" si="0"/>
        <v>10189.005778483794</v>
      </c>
      <c r="H12" s="170">
        <f>IF(ISBLANK(B12),"",VLOOKUP(B12,'各艇ﾃﾞｰﾀ'!$B$4:$G$49,4,FALSE))</f>
        <v>764</v>
      </c>
      <c r="I12" s="171">
        <v>0</v>
      </c>
      <c r="J12" s="188">
        <f t="shared" si="1"/>
        <v>2854.605778483794</v>
      </c>
      <c r="K12" s="172">
        <f t="shared" si="2"/>
        <v>24.020837882185145</v>
      </c>
      <c r="L12" s="167">
        <f t="shared" si="3"/>
        <v>3.3918912945344117</v>
      </c>
      <c r="M12" s="182">
        <f t="shared" si="4"/>
        <v>12.5</v>
      </c>
      <c r="N12" s="337"/>
      <c r="O12" s="338"/>
      <c r="P12" s="339"/>
    </row>
    <row r="13" spans="1:16" s="4" customFormat="1" ht="14.25">
      <c r="A13" s="184" t="s">
        <v>141</v>
      </c>
      <c r="B13" s="39">
        <v>1611</v>
      </c>
      <c r="C13" s="78" t="str">
        <f>IF(ISBLANK(B13),"",VLOOKUP(B13,'各艇ﾃﾞｰﾀ'!$B$4:$G$51,2,FALSE))</f>
        <v>ﾈﾌﾟﾁｭｰﾝXⅡ</v>
      </c>
      <c r="D13" s="79">
        <f>IF(ISBLANK(B13),"",VLOOKUP(B13,'各艇ﾃﾞｰﾀ'!$B$4:$G$49,3,FALSE))</f>
        <v>8.45</v>
      </c>
      <c r="E13" s="77">
        <v>6</v>
      </c>
      <c r="F13" s="116">
        <v>0.5610416666666667</v>
      </c>
      <c r="G13" s="39">
        <f t="shared" si="0"/>
        <v>10674.006053541667</v>
      </c>
      <c r="H13" s="170">
        <f>IF(ISBLANK(B13),"",VLOOKUP(B13,'各艇ﾃﾞｰﾀ'!$B$4:$G$49,4,FALSE))</f>
        <v>804.8178720644472</v>
      </c>
      <c r="I13" s="256">
        <v>0</v>
      </c>
      <c r="J13" s="39">
        <f t="shared" si="1"/>
        <v>2947.7544817229737</v>
      </c>
      <c r="K13" s="43">
        <f t="shared" si="2"/>
        <v>33.72382780293303</v>
      </c>
      <c r="L13" s="167">
        <f t="shared" si="3"/>
        <v>3.237772194117586</v>
      </c>
      <c r="M13" s="172">
        <f t="shared" si="4"/>
        <v>11.25</v>
      </c>
      <c r="N13" s="337"/>
      <c r="O13" s="338"/>
      <c r="P13" s="339"/>
    </row>
    <row r="14" spans="1:16" s="4" customFormat="1" ht="14.25">
      <c r="A14" s="184" t="s">
        <v>142</v>
      </c>
      <c r="B14" s="39">
        <v>5755</v>
      </c>
      <c r="C14" s="78" t="str">
        <f>IF(ISBLANK(B14),"",VLOOKUP(B14,'各艇ﾃﾞｰﾀ'!$B$4:$G$51,2,FALSE))</f>
        <v>ランカ</v>
      </c>
      <c r="D14" s="79">
        <f>IF(ISBLANK(B14),"",VLOOKUP(B14,'各艇ﾃﾞｰﾀ'!$B$4:$G$49,3,FALSE))</f>
        <v>7.85</v>
      </c>
      <c r="E14" s="77">
        <v>9</v>
      </c>
      <c r="F14" s="116">
        <v>0.5638657407407407</v>
      </c>
      <c r="G14" s="188">
        <f t="shared" si="0"/>
        <v>10918.006191921293</v>
      </c>
      <c r="H14" s="170">
        <f>IF(ISBLANK(B14),"",VLOOKUP(B14,'各艇ﾃﾞｰﾀ'!$B$4:$G$49,4,FALSE))</f>
        <v>828.2712030511233</v>
      </c>
      <c r="I14" s="171">
        <v>0</v>
      </c>
      <c r="J14" s="165">
        <f t="shared" si="1"/>
        <v>2966.6026426305098</v>
      </c>
      <c r="K14" s="43">
        <f t="shared" si="2"/>
        <v>35.68717789746804</v>
      </c>
      <c r="L14" s="167">
        <f t="shared" si="3"/>
        <v>3.165413115956322</v>
      </c>
      <c r="M14" s="43">
        <f t="shared" si="4"/>
        <v>10</v>
      </c>
      <c r="N14" s="337"/>
      <c r="O14" s="338"/>
      <c r="P14" s="339"/>
    </row>
    <row r="15" spans="1:16" s="4" customFormat="1" ht="14.25">
      <c r="A15" s="185" t="s">
        <v>143</v>
      </c>
      <c r="B15" s="45">
        <v>4469</v>
      </c>
      <c r="C15" s="83" t="str">
        <f>IF(ISBLANK(B15),"",VLOOKUP(B15,'各艇ﾃﾞｰﾀ'!$B$4:$G$51,2,FALSE))</f>
        <v>未央</v>
      </c>
      <c r="D15" s="84">
        <f>IF(ISBLANK(B15),"",VLOOKUP(B15,'各艇ﾃﾞｰﾀ'!$B$4:$G$49,3,FALSE))</f>
        <v>7</v>
      </c>
      <c r="E15" s="82">
        <v>11</v>
      </c>
      <c r="F15" s="117">
        <v>0.5697800925925925</v>
      </c>
      <c r="G15" s="45">
        <f t="shared" si="0"/>
        <v>11429.006481724533</v>
      </c>
      <c r="H15" s="85">
        <f>IF(ISBLANK(B15),"",VLOOKUP(B15,'各艇ﾃﾞｰﾀ'!$B$4:$G$49,4,FALSE))</f>
        <v>866.1308203737126</v>
      </c>
      <c r="I15" s="86">
        <v>0</v>
      </c>
      <c r="J15" s="45">
        <f t="shared" si="1"/>
        <v>3114.1506061368927</v>
      </c>
      <c r="K15" s="181">
        <f t="shared" si="2"/>
        <v>51.056757429382934</v>
      </c>
      <c r="L15" s="84">
        <f t="shared" si="3"/>
        <v>3.0238848893176242</v>
      </c>
      <c r="M15" s="56">
        <f t="shared" si="4"/>
        <v>8.75</v>
      </c>
      <c r="N15" s="340"/>
      <c r="O15" s="341"/>
      <c r="P15" s="342"/>
    </row>
    <row r="16" spans="1:18" s="4" customFormat="1" ht="14.25">
      <c r="A16" s="183" t="s">
        <v>127</v>
      </c>
      <c r="B16" s="34">
        <v>319</v>
      </c>
      <c r="C16" s="73" t="str">
        <f>IF(ISBLANK(B16),"",VLOOKUP(B16,'各艇ﾃﾞｰﾀ'!$B$4:$G$51,2,FALSE))</f>
        <v>かまくら</v>
      </c>
      <c r="D16" s="89">
        <f>IF(ISBLANK(B16),"",VLOOKUP(B16,'各艇ﾃﾞｰﾀ'!$B$4:$G$49,3,FALSE))</f>
        <v>7</v>
      </c>
      <c r="E16" s="72">
        <v>12</v>
      </c>
      <c r="F16" s="115">
        <v>0.5713194444444444</v>
      </c>
      <c r="G16" s="34">
        <f t="shared" si="0"/>
        <v>11562.006557152772</v>
      </c>
      <c r="H16" s="227">
        <f>IF(ISBLANK(B16),"",VLOOKUP(B16,'各艇ﾃﾞｰﾀ'!$B$4:$G$49,4,FALSE))</f>
        <v>866.1308203737126</v>
      </c>
      <c r="I16" s="12">
        <v>0</v>
      </c>
      <c r="J16" s="187">
        <f t="shared" si="1"/>
        <v>3247.150681565132</v>
      </c>
      <c r="K16" s="36">
        <f t="shared" si="2"/>
        <v>64.91093195315784</v>
      </c>
      <c r="L16" s="177">
        <f t="shared" si="3"/>
        <v>2.9891005362403678</v>
      </c>
      <c r="M16" s="180">
        <f t="shared" si="4"/>
        <v>7.5</v>
      </c>
      <c r="N16" s="331"/>
      <c r="O16" s="332"/>
      <c r="P16" s="333"/>
      <c r="R16" s="191"/>
    </row>
    <row r="17" spans="1:16" s="4" customFormat="1" ht="14.25">
      <c r="A17" s="184" t="s">
        <v>128</v>
      </c>
      <c r="B17" s="39">
        <v>380</v>
      </c>
      <c r="C17" s="78" t="str">
        <f>IF(ISBLANK(B17),"",VLOOKUP(B17,'各艇ﾃﾞｰﾀ'!$B$4:$G$51,2,FALSE))</f>
        <v>テティス 4</v>
      </c>
      <c r="D17" s="79">
        <f>IF(ISBLANK(B17),"",VLOOKUP(B17,'各艇ﾃﾞｰﾀ'!$B$4:$G$49,3,FALSE))</f>
        <v>10.15</v>
      </c>
      <c r="E17" s="77">
        <v>7</v>
      </c>
      <c r="F17" s="116">
        <v>0.5615046296296297</v>
      </c>
      <c r="G17" s="39">
        <f t="shared" si="0"/>
        <v>10714.006076226855</v>
      </c>
      <c r="H17" s="170">
        <f>IF(ISBLANK(B17),"",VLOOKUP(B17,'各艇ﾃﾞｰﾀ'!$B$4:$G$49,4,FALSE))</f>
        <v>749</v>
      </c>
      <c r="I17" s="171">
        <v>0</v>
      </c>
      <c r="J17" s="165">
        <f t="shared" si="1"/>
        <v>3523.6060762268553</v>
      </c>
      <c r="K17" s="43">
        <f t="shared" si="2"/>
        <v>93.70836889708737</v>
      </c>
      <c r="L17" s="167">
        <f t="shared" si="3"/>
        <v>3.225684188912741</v>
      </c>
      <c r="M17" s="172">
        <f t="shared" si="4"/>
        <v>6.25</v>
      </c>
      <c r="N17" s="337"/>
      <c r="O17" s="338"/>
      <c r="P17" s="339"/>
    </row>
    <row r="18" spans="1:16" s="4" customFormat="1" ht="14.25">
      <c r="A18" s="184" t="s">
        <v>144</v>
      </c>
      <c r="B18" s="39">
        <v>1735</v>
      </c>
      <c r="C18" s="78" t="str">
        <f>IF(ISBLANK(B18),"",VLOOKUP(B18,'各艇ﾃﾞｰﾀ'!$B$4:$G$51,2,FALSE))</f>
        <v>桜工</v>
      </c>
      <c r="D18" s="79">
        <f>IF(ISBLANK(B18),"",VLOOKUP(B18,'各艇ﾃﾞｰﾀ'!$B$4:$G$49,3,FALSE))</f>
        <v>9.05</v>
      </c>
      <c r="E18" s="77">
        <v>13</v>
      </c>
      <c r="F18" s="116">
        <v>0.5737962962962962</v>
      </c>
      <c r="G18" s="39">
        <f t="shared" si="0"/>
        <v>11776.006678518514</v>
      </c>
      <c r="H18" s="80">
        <f>IF(ISBLANK(B18),"",VLOOKUP(B18,'各艇ﾃﾞｰﾀ'!$B$4:$G$49,4,FALSE))</f>
        <v>783.5717724894176</v>
      </c>
      <c r="I18" s="81">
        <v>0</v>
      </c>
      <c r="J18" s="165">
        <f t="shared" si="1"/>
        <v>4253.717662620104</v>
      </c>
      <c r="K18" s="182">
        <f t="shared" si="2"/>
        <v>169.76165914638415</v>
      </c>
      <c r="L18" s="79">
        <f t="shared" si="3"/>
        <v>2.9347809442944235</v>
      </c>
      <c r="M18" s="172">
        <f t="shared" si="4"/>
        <v>5</v>
      </c>
      <c r="N18" s="337"/>
      <c r="O18" s="338"/>
      <c r="P18" s="339"/>
    </row>
    <row r="19" spans="1:16" s="4" customFormat="1" ht="14.25">
      <c r="A19" s="184"/>
      <c r="B19" s="39">
        <v>162</v>
      </c>
      <c r="C19" s="78" t="str">
        <f>IF(ISBLANK(B19),"",VLOOKUP(B19,'各艇ﾃﾞｰﾀ'!$B$4:$G$51,2,FALSE))</f>
        <v>ﾌｪﾆｯｸｽ</v>
      </c>
      <c r="D19" s="79"/>
      <c r="E19" s="77"/>
      <c r="F19" s="116"/>
      <c r="G19" s="188"/>
      <c r="H19" s="80"/>
      <c r="I19" s="190"/>
      <c r="J19" s="165"/>
      <c r="K19" s="43"/>
      <c r="L19" s="179"/>
      <c r="M19" s="172">
        <v>1</v>
      </c>
      <c r="N19" s="265" t="s">
        <v>221</v>
      </c>
      <c r="O19" s="266"/>
      <c r="P19" s="267"/>
    </row>
    <row r="20" spans="1:16" s="4" customFormat="1" ht="14.25">
      <c r="A20" s="185"/>
      <c r="B20" s="45">
        <v>312</v>
      </c>
      <c r="C20" s="83" t="str">
        <f>IF(ISBLANK(B20),"",VLOOKUP(B20,'各艇ﾃﾞｰﾀ'!$B$4:$G$51,2,FALSE))</f>
        <v>はやとり</v>
      </c>
      <c r="D20" s="84"/>
      <c r="E20" s="82"/>
      <c r="F20" s="117"/>
      <c r="G20" s="45"/>
      <c r="H20" s="85"/>
      <c r="I20" s="86"/>
      <c r="J20" s="45"/>
      <c r="K20" s="181"/>
      <c r="L20" s="84"/>
      <c r="M20" s="48">
        <v>1</v>
      </c>
      <c r="N20" s="271" t="s">
        <v>221</v>
      </c>
      <c r="O20" s="272"/>
      <c r="P20" s="273"/>
    </row>
    <row r="21" spans="1:16" s="4" customFormat="1" ht="14.25">
      <c r="A21" s="186"/>
      <c r="B21" s="65">
        <v>2212</v>
      </c>
      <c r="C21" s="88" t="str">
        <f>IF(ISBLANK(B21),"",VLOOKUP(B21,'各艇ﾃﾞｰﾀ'!$B$4:$G$51,2,FALSE))</f>
        <v>衣笠</v>
      </c>
      <c r="D21" s="89"/>
      <c r="E21" s="87"/>
      <c r="F21" s="118"/>
      <c r="G21" s="34"/>
      <c r="H21" s="90"/>
      <c r="I21" s="12"/>
      <c r="J21" s="187"/>
      <c r="K21" s="36"/>
      <c r="L21" s="177"/>
      <c r="M21" s="180">
        <v>1</v>
      </c>
      <c r="N21" s="268" t="s">
        <v>251</v>
      </c>
      <c r="O21" s="269"/>
      <c r="P21" s="270"/>
    </row>
    <row r="22" spans="1:16" s="4" customFormat="1" ht="14.25">
      <c r="A22" s="82"/>
      <c r="B22" s="45"/>
      <c r="C22" s="83">
        <f>IF(ISBLANK(B22),"",VLOOKUP(B22,'各艇ﾃﾞｰﾀ'!$B$4:$G$51,2,FALSE))</f>
      </c>
      <c r="D22" s="84">
        <f>IF(ISBLANK(B22),"",VLOOKUP(B22,'各艇ﾃﾞｰﾀ'!$B$4:$G$49,3,FALSE))</f>
      </c>
      <c r="E22" s="82"/>
      <c r="F22" s="117"/>
      <c r="G22" s="45"/>
      <c r="H22" s="85">
        <f>IF(ISBLANK(B22),"",VLOOKUP(B22,'各艇ﾃﾞｰﾀ'!$B$4:$G$49,5,FALSE))</f>
      </c>
      <c r="I22" s="86"/>
      <c r="J22" s="45"/>
      <c r="K22" s="181"/>
      <c r="L22" s="84"/>
      <c r="M22" s="48"/>
      <c r="N22" s="271"/>
      <c r="O22" s="272"/>
      <c r="P22" s="273"/>
    </row>
    <row r="23" spans="1:16" ht="19.5" customHeight="1">
      <c r="A23" s="274" t="s">
        <v>79</v>
      </c>
      <c r="B23" s="280"/>
      <c r="C23" s="281"/>
      <c r="D23" s="289" t="s">
        <v>285</v>
      </c>
      <c r="E23" s="290"/>
      <c r="F23" s="291"/>
      <c r="G23" s="288" t="s">
        <v>316</v>
      </c>
      <c r="H23" s="299"/>
      <c r="I23" s="299"/>
      <c r="J23" s="299"/>
      <c r="K23" s="299"/>
      <c r="L23" s="299"/>
      <c r="M23" s="299"/>
      <c r="N23" s="299"/>
      <c r="O23" s="299"/>
      <c r="P23" s="300"/>
    </row>
    <row r="24" spans="1:16" ht="19.5" customHeight="1">
      <c r="A24" s="282"/>
      <c r="B24" s="283"/>
      <c r="C24" s="284"/>
      <c r="D24" s="292"/>
      <c r="E24" s="293"/>
      <c r="F24" s="294"/>
      <c r="G24" s="301"/>
      <c r="H24" s="302"/>
      <c r="I24" s="302"/>
      <c r="J24" s="302"/>
      <c r="K24" s="302"/>
      <c r="L24" s="302"/>
      <c r="M24" s="302"/>
      <c r="N24" s="302"/>
      <c r="O24" s="302"/>
      <c r="P24" s="303"/>
    </row>
    <row r="25" spans="1:16" ht="19.5" customHeight="1">
      <c r="A25" s="285"/>
      <c r="B25" s="286"/>
      <c r="C25" s="287"/>
      <c r="D25" s="292"/>
      <c r="E25" s="293"/>
      <c r="F25" s="294"/>
      <c r="G25" s="301"/>
      <c r="H25" s="302"/>
      <c r="I25" s="302"/>
      <c r="J25" s="302"/>
      <c r="K25" s="302"/>
      <c r="L25" s="302"/>
      <c r="M25" s="302"/>
      <c r="N25" s="302"/>
      <c r="O25" s="302"/>
      <c r="P25" s="303"/>
    </row>
    <row r="26" spans="1:16" ht="27.75" customHeight="1">
      <c r="A26" s="315" t="s">
        <v>287</v>
      </c>
      <c r="B26" s="316"/>
      <c r="C26" s="317"/>
      <c r="D26" s="295"/>
      <c r="E26" s="296"/>
      <c r="F26" s="297"/>
      <c r="G26" s="301"/>
      <c r="H26" s="302"/>
      <c r="I26" s="302"/>
      <c r="J26" s="302"/>
      <c r="K26" s="302"/>
      <c r="L26" s="302"/>
      <c r="M26" s="302"/>
      <c r="N26" s="302"/>
      <c r="O26" s="302"/>
      <c r="P26" s="303"/>
    </row>
    <row r="27" spans="1:16" ht="18" customHeight="1">
      <c r="A27" s="318"/>
      <c r="B27" s="319"/>
      <c r="C27" s="320"/>
      <c r="D27" s="288" t="s">
        <v>286</v>
      </c>
      <c r="E27" s="280"/>
      <c r="F27" s="281"/>
      <c r="G27" s="301"/>
      <c r="H27" s="302"/>
      <c r="I27" s="302"/>
      <c r="J27" s="302"/>
      <c r="K27" s="302"/>
      <c r="L27" s="302"/>
      <c r="M27" s="302"/>
      <c r="N27" s="302"/>
      <c r="O27" s="302"/>
      <c r="P27" s="303"/>
    </row>
    <row r="28" spans="1:16" ht="18" customHeight="1">
      <c r="A28" s="318"/>
      <c r="B28" s="319"/>
      <c r="C28" s="320"/>
      <c r="D28" s="282"/>
      <c r="E28" s="283"/>
      <c r="F28" s="284"/>
      <c r="G28" s="301"/>
      <c r="H28" s="302"/>
      <c r="I28" s="302"/>
      <c r="J28" s="302"/>
      <c r="K28" s="302"/>
      <c r="L28" s="302"/>
      <c r="M28" s="302"/>
      <c r="N28" s="302"/>
      <c r="O28" s="302"/>
      <c r="P28" s="303"/>
    </row>
    <row r="29" spans="1:16" ht="18" customHeight="1">
      <c r="A29" s="318"/>
      <c r="B29" s="319"/>
      <c r="C29" s="320"/>
      <c r="D29" s="282"/>
      <c r="E29" s="283"/>
      <c r="F29" s="284"/>
      <c r="G29" s="301"/>
      <c r="H29" s="302"/>
      <c r="I29" s="302"/>
      <c r="J29" s="302"/>
      <c r="K29" s="302"/>
      <c r="L29" s="302"/>
      <c r="M29" s="302"/>
      <c r="N29" s="302"/>
      <c r="O29" s="302"/>
      <c r="P29" s="303"/>
    </row>
    <row r="30" spans="1:16" ht="20.25" customHeight="1">
      <c r="A30" s="318"/>
      <c r="B30" s="319"/>
      <c r="C30" s="320"/>
      <c r="D30" s="282"/>
      <c r="E30" s="283"/>
      <c r="F30" s="284"/>
      <c r="G30" s="301"/>
      <c r="H30" s="302"/>
      <c r="I30" s="302"/>
      <c r="J30" s="302"/>
      <c r="K30" s="302"/>
      <c r="L30" s="302"/>
      <c r="M30" s="302"/>
      <c r="N30" s="302"/>
      <c r="O30" s="302"/>
      <c r="P30" s="303"/>
    </row>
    <row r="31" spans="1:16" ht="45.75" customHeight="1">
      <c r="A31" s="318"/>
      <c r="B31" s="319"/>
      <c r="C31" s="320"/>
      <c r="D31" s="282"/>
      <c r="E31" s="283"/>
      <c r="F31" s="284"/>
      <c r="G31" s="301"/>
      <c r="H31" s="302"/>
      <c r="I31" s="302"/>
      <c r="J31" s="302"/>
      <c r="K31" s="302"/>
      <c r="L31" s="302"/>
      <c r="M31" s="302"/>
      <c r="N31" s="302"/>
      <c r="O31" s="302"/>
      <c r="P31" s="303"/>
    </row>
    <row r="32" spans="1:16" ht="15.75" customHeight="1">
      <c r="A32" s="321"/>
      <c r="B32" s="322"/>
      <c r="C32" s="323"/>
      <c r="D32" s="285"/>
      <c r="E32" s="286"/>
      <c r="F32" s="287"/>
      <c r="G32" s="328"/>
      <c r="H32" s="329"/>
      <c r="I32" s="329"/>
      <c r="J32" s="329"/>
      <c r="K32" s="329"/>
      <c r="L32" s="329"/>
      <c r="M32" s="329"/>
      <c r="N32" s="329"/>
      <c r="O32" s="329"/>
      <c r="P32" s="330"/>
    </row>
  </sheetData>
  <sheetProtection password="EDAE" sheet="1"/>
  <mergeCells count="26">
    <mergeCell ref="N20:P20"/>
    <mergeCell ref="N22:P22"/>
    <mergeCell ref="N21:P21"/>
    <mergeCell ref="N13:P13"/>
    <mergeCell ref="N15:P15"/>
    <mergeCell ref="N19:P19"/>
    <mergeCell ref="C1:I1"/>
    <mergeCell ref="N6:P6"/>
    <mergeCell ref="N18:P18"/>
    <mergeCell ref="N11:P11"/>
    <mergeCell ref="N7:P7"/>
    <mergeCell ref="N12:P12"/>
    <mergeCell ref="N8:P8"/>
    <mergeCell ref="N10:P10"/>
    <mergeCell ref="B2:I2"/>
    <mergeCell ref="N14:P14"/>
    <mergeCell ref="N4:P4"/>
    <mergeCell ref="N5:P5"/>
    <mergeCell ref="N16:P16"/>
    <mergeCell ref="A23:C25"/>
    <mergeCell ref="A26:C32"/>
    <mergeCell ref="D23:F26"/>
    <mergeCell ref="D27:F32"/>
    <mergeCell ref="N17:P17"/>
    <mergeCell ref="N9:P9"/>
    <mergeCell ref="G23:P32"/>
  </mergeCells>
  <printOptions/>
  <pageMargins left="0.31" right="0.26" top="0.16" bottom="0.27" header="0.5118110236220472" footer="0.42"/>
  <pageSetup horizontalDpi="200" verticalDpi="200" orientation="landscape" paperSize="9" r:id="rId1"/>
</worksheet>
</file>

<file path=xl/worksheets/sheet7.xml><?xml version="1.0" encoding="utf-8"?>
<worksheet xmlns="http://schemas.openxmlformats.org/spreadsheetml/2006/main" xmlns:r="http://schemas.openxmlformats.org/officeDocument/2006/relationships">
  <dimension ref="A1:P37"/>
  <sheetViews>
    <sheetView tabSelected="1" zoomScale="75" zoomScaleNormal="75" zoomScalePageLayoutView="0" workbookViewId="0" topLeftCell="A1">
      <selection activeCell="R3" sqref="R3"/>
    </sheetView>
  </sheetViews>
  <sheetFormatPr defaultColWidth="9.00390625" defaultRowHeight="13.5"/>
  <cols>
    <col min="1" max="1" width="5.00390625" style="2" customWidth="1"/>
    <col min="2" max="2" width="6.50390625" style="2" customWidth="1"/>
    <col min="3" max="3" width="25.50390625" style="2" customWidth="1"/>
    <col min="4" max="4" width="8.375" style="2" customWidth="1"/>
    <col min="5" max="5" width="6.00390625" style="2" customWidth="1"/>
    <col min="6" max="6" width="8.25390625" style="2" customWidth="1"/>
    <col min="7" max="7" width="9.125" style="2" customWidth="1"/>
    <col min="8" max="8" width="6.50390625" style="2" customWidth="1"/>
    <col min="9" max="9" width="6.25390625" style="2" customWidth="1"/>
    <col min="10" max="10" width="7.625" style="2" customWidth="1"/>
    <col min="11" max="11" width="8.625" style="2" customWidth="1"/>
    <col min="12" max="12" width="7.875" style="2" customWidth="1"/>
    <col min="13" max="13" width="8.00390625" style="2" customWidth="1"/>
    <col min="14" max="14" width="9.625" style="2" customWidth="1"/>
    <col min="15" max="15" width="11.125" style="2" customWidth="1"/>
    <col min="16" max="16" width="3.625" style="2" customWidth="1"/>
    <col min="17" max="17" width="8.375" style="2" customWidth="1"/>
    <col min="18" max="16384" width="9.00390625" style="2" customWidth="1"/>
  </cols>
  <sheetData>
    <row r="1" spans="2:15" ht="18.75" customHeight="1">
      <c r="B1" s="3"/>
      <c r="D1" s="324">
        <v>40895</v>
      </c>
      <c r="E1" s="324"/>
      <c r="F1" s="324"/>
      <c r="G1" s="324"/>
      <c r="H1" s="324"/>
      <c r="K1" s="8" t="s">
        <v>4</v>
      </c>
      <c r="L1" s="203" t="s">
        <v>155</v>
      </c>
      <c r="M1" s="8" t="s">
        <v>5</v>
      </c>
      <c r="N1" s="6">
        <v>40530</v>
      </c>
      <c r="O1" s="20">
        <v>0.4375</v>
      </c>
    </row>
    <row r="2" spans="2:15" ht="19.5" customHeight="1">
      <c r="B2" s="325" t="s">
        <v>156</v>
      </c>
      <c r="C2" s="325"/>
      <c r="D2" s="325"/>
      <c r="E2" s="325"/>
      <c r="F2" s="325"/>
      <c r="G2" s="325"/>
      <c r="H2" s="325"/>
      <c r="I2" s="343"/>
      <c r="J2" s="21"/>
      <c r="K2" s="120">
        <v>12.1</v>
      </c>
      <c r="L2" s="30" t="s">
        <v>6</v>
      </c>
      <c r="M2" s="9" t="s">
        <v>7</v>
      </c>
      <c r="N2" s="11">
        <v>17</v>
      </c>
      <c r="O2" s="7" t="s">
        <v>8</v>
      </c>
    </row>
    <row r="3" ht="8.25" customHeight="1"/>
    <row r="4" spans="1:16" s="4" customFormat="1" ht="16.5" customHeight="1">
      <c r="A4" s="12" t="s">
        <v>9</v>
      </c>
      <c r="B4" s="12" t="s">
        <v>10</v>
      </c>
      <c r="C4" s="12" t="s">
        <v>11</v>
      </c>
      <c r="D4" s="12" t="s">
        <v>12</v>
      </c>
      <c r="E4" s="12" t="s">
        <v>13</v>
      </c>
      <c r="F4" s="12" t="s">
        <v>14</v>
      </c>
      <c r="G4" s="12" t="s">
        <v>15</v>
      </c>
      <c r="H4" s="12" t="s">
        <v>16</v>
      </c>
      <c r="I4" s="12" t="s">
        <v>17</v>
      </c>
      <c r="J4" s="12" t="s">
        <v>18</v>
      </c>
      <c r="K4" s="12" t="s">
        <v>19</v>
      </c>
      <c r="L4" s="12" t="s">
        <v>20</v>
      </c>
      <c r="M4" s="12" t="s">
        <v>21</v>
      </c>
      <c r="N4" s="306" t="s">
        <v>22</v>
      </c>
      <c r="O4" s="307"/>
      <c r="P4" s="308"/>
    </row>
    <row r="5" spans="1:16" s="5" customFormat="1" ht="13.5" customHeight="1">
      <c r="A5" s="13"/>
      <c r="B5" s="14" t="s">
        <v>23</v>
      </c>
      <c r="C5" s="13"/>
      <c r="D5" s="15" t="s">
        <v>24</v>
      </c>
      <c r="E5" s="15"/>
      <c r="F5" s="14" t="s">
        <v>25</v>
      </c>
      <c r="G5" s="15" t="s">
        <v>26</v>
      </c>
      <c r="H5" s="14" t="s">
        <v>88</v>
      </c>
      <c r="I5" s="15" t="s">
        <v>27</v>
      </c>
      <c r="J5" s="15" t="s">
        <v>26</v>
      </c>
      <c r="K5" s="15" t="s">
        <v>28</v>
      </c>
      <c r="L5" s="15" t="s">
        <v>29</v>
      </c>
      <c r="M5" s="15"/>
      <c r="N5" s="309"/>
      <c r="O5" s="310"/>
      <c r="P5" s="311"/>
    </row>
    <row r="6" spans="1:16" s="4" customFormat="1" ht="14.25">
      <c r="A6" s="72">
        <v>1</v>
      </c>
      <c r="B6" s="34">
        <v>4469</v>
      </c>
      <c r="C6" s="73" t="str">
        <f>IF(ISBLANK(B6),"",VLOOKUP(B6,'各艇ﾃﾞｰﾀ'!$B$4:$G$51,2,FALSE))</f>
        <v>未央</v>
      </c>
      <c r="D6" s="74">
        <f>IF(ISBLANK(B6),"",VLOOKUP(B6,'各艇ﾃﾞｰﾀ'!$B$4:$G$49,3,FALSE))</f>
        <v>7</v>
      </c>
      <c r="E6" s="72"/>
      <c r="F6" s="115"/>
      <c r="G6" s="34"/>
      <c r="H6" s="75"/>
      <c r="I6" s="76"/>
      <c r="J6" s="34"/>
      <c r="K6" s="36"/>
      <c r="L6" s="74"/>
      <c r="M6" s="36">
        <v>1</v>
      </c>
      <c r="N6" s="312" t="s">
        <v>320</v>
      </c>
      <c r="O6" s="313"/>
      <c r="P6" s="314"/>
    </row>
    <row r="7" spans="1:16" s="4" customFormat="1" ht="14.25">
      <c r="A7" s="77">
        <v>2</v>
      </c>
      <c r="B7" s="39">
        <v>312</v>
      </c>
      <c r="C7" s="78" t="str">
        <f>IF(ISBLANK(B7),"",VLOOKUP(B7,'各艇ﾃﾞｰﾀ'!$B$4:$G$51,2,FALSE))</f>
        <v>はやとり</v>
      </c>
      <c r="D7" s="79">
        <f>IF(ISBLANK(B7),"",VLOOKUP(B7,'各艇ﾃﾞｰﾀ'!$B$4:$G$49,3,FALSE))</f>
        <v>8.45</v>
      </c>
      <c r="E7" s="77"/>
      <c r="F7" s="116"/>
      <c r="G7" s="39"/>
      <c r="H7" s="80"/>
      <c r="I7" s="81"/>
      <c r="J7" s="39"/>
      <c r="K7" s="43"/>
      <c r="L7" s="79"/>
      <c r="M7" s="43">
        <v>1</v>
      </c>
      <c r="N7" s="265" t="s">
        <v>320</v>
      </c>
      <c r="O7" s="266"/>
      <c r="P7" s="267"/>
    </row>
    <row r="8" spans="1:16" s="4" customFormat="1" ht="14.25">
      <c r="A8" s="77">
        <v>3</v>
      </c>
      <c r="B8" s="39">
        <v>4014</v>
      </c>
      <c r="C8" s="78" t="str">
        <f>IF(ISBLANK(B8),"",VLOOKUP(B8,'各艇ﾃﾞｰﾀ'!$B$4:$G$51,2,FALSE))</f>
        <v>アルファ</v>
      </c>
      <c r="D8" s="79">
        <f>IF(ISBLANK(B8),"",VLOOKUP(B8,'各艇ﾃﾞｰﾀ'!$B$4:$G$49,3,FALSE))</f>
        <v>10.25</v>
      </c>
      <c r="E8" s="77"/>
      <c r="F8" s="116"/>
      <c r="G8" s="39"/>
      <c r="H8" s="80"/>
      <c r="I8" s="81"/>
      <c r="J8" s="39"/>
      <c r="K8" s="43"/>
      <c r="L8" s="79"/>
      <c r="M8" s="43">
        <v>1</v>
      </c>
      <c r="N8" s="265" t="s">
        <v>320</v>
      </c>
      <c r="O8" s="266"/>
      <c r="P8" s="267"/>
    </row>
    <row r="9" spans="1:16" s="4" customFormat="1" ht="14.25">
      <c r="A9" s="77">
        <v>4</v>
      </c>
      <c r="B9" s="39">
        <v>1611</v>
      </c>
      <c r="C9" s="78" t="str">
        <f>IF(ISBLANK(B9),"",VLOOKUP(B9,'各艇ﾃﾞｰﾀ'!$B$4:$G$51,2,FALSE))</f>
        <v>ﾈﾌﾟﾁｭｰﾝXⅡ</v>
      </c>
      <c r="D9" s="79">
        <f>IF(ISBLANK(B9),"",VLOOKUP(B9,'各艇ﾃﾞｰﾀ'!$B$4:$G$49,3,FALSE))</f>
        <v>8.45</v>
      </c>
      <c r="E9" s="77"/>
      <c r="F9" s="116"/>
      <c r="G9" s="39"/>
      <c r="H9" s="80"/>
      <c r="I9" s="81"/>
      <c r="J9" s="39"/>
      <c r="K9" s="43"/>
      <c r="L9" s="79"/>
      <c r="M9" s="43">
        <v>1</v>
      </c>
      <c r="N9" s="265" t="s">
        <v>320</v>
      </c>
      <c r="O9" s="266"/>
      <c r="P9" s="267"/>
    </row>
    <row r="10" spans="1:16" s="4" customFormat="1" ht="14.25">
      <c r="A10" s="82">
        <v>5</v>
      </c>
      <c r="B10" s="45">
        <v>164</v>
      </c>
      <c r="C10" s="83" t="str">
        <f>IF(ISBLANK(B10),"",VLOOKUP(B10,'各艇ﾃﾞｰﾀ'!$B$4:$G$51,2,FALSE))</f>
        <v>さがみ</v>
      </c>
      <c r="D10" s="84">
        <f>IF(ISBLANK(B10),"",VLOOKUP(B10,'各艇ﾃﾞｰﾀ'!$B$4:$G$49,3,FALSE))</f>
        <v>8.15</v>
      </c>
      <c r="E10" s="82"/>
      <c r="F10" s="117"/>
      <c r="G10" s="45"/>
      <c r="H10" s="85"/>
      <c r="I10" s="86"/>
      <c r="J10" s="45"/>
      <c r="K10" s="48"/>
      <c r="L10" s="84"/>
      <c r="M10" s="48">
        <v>1</v>
      </c>
      <c r="N10" s="271" t="s">
        <v>320</v>
      </c>
      <c r="O10" s="272"/>
      <c r="P10" s="273"/>
    </row>
    <row r="11" spans="1:16" s="4" customFormat="1" ht="14.25">
      <c r="A11" s="87">
        <v>6</v>
      </c>
      <c r="B11" s="55">
        <v>380</v>
      </c>
      <c r="C11" s="88" t="str">
        <f>IF(ISBLANK(B11),"",VLOOKUP(B11,'各艇ﾃﾞｰﾀ'!$B$4:$G$51,2,FALSE))</f>
        <v>テティス 4</v>
      </c>
      <c r="D11" s="89">
        <f>IF(ISBLANK(B11),"",VLOOKUP(B11,'各艇ﾃﾞｰﾀ'!$B$4:$G$49,3,FALSE))</f>
        <v>10.15</v>
      </c>
      <c r="E11" s="87"/>
      <c r="F11" s="118"/>
      <c r="G11" s="55"/>
      <c r="H11" s="90"/>
      <c r="I11" s="91"/>
      <c r="J11" s="55"/>
      <c r="K11" s="56"/>
      <c r="L11" s="89"/>
      <c r="M11" s="56">
        <v>1</v>
      </c>
      <c r="N11" s="268" t="s">
        <v>320</v>
      </c>
      <c r="O11" s="269"/>
      <c r="P11" s="270"/>
    </row>
    <row r="12" spans="1:16" s="4" customFormat="1" ht="14.25">
      <c r="A12" s="77">
        <v>7</v>
      </c>
      <c r="B12" s="39">
        <v>319</v>
      </c>
      <c r="C12" s="78" t="str">
        <f>IF(ISBLANK(B12),"",VLOOKUP(B12,'各艇ﾃﾞｰﾀ'!$B$4:$G$51,2,FALSE))</f>
        <v>かまくら</v>
      </c>
      <c r="D12" s="79">
        <f>IF(ISBLANK(B12),"",VLOOKUP(B12,'各艇ﾃﾞｰﾀ'!$B$4:$G$49,3,FALSE))</f>
        <v>7</v>
      </c>
      <c r="E12" s="77"/>
      <c r="F12" s="116"/>
      <c r="G12" s="39"/>
      <c r="H12" s="80"/>
      <c r="I12" s="81"/>
      <c r="J12" s="39"/>
      <c r="K12" s="43"/>
      <c r="L12" s="79"/>
      <c r="M12" s="43">
        <v>1</v>
      </c>
      <c r="N12" s="265" t="s">
        <v>320</v>
      </c>
      <c r="O12" s="266"/>
      <c r="P12" s="267"/>
    </row>
    <row r="13" spans="1:16" s="4" customFormat="1" ht="14.25">
      <c r="A13" s="77">
        <v>8</v>
      </c>
      <c r="B13" s="39">
        <v>346</v>
      </c>
      <c r="C13" s="78" t="str">
        <f>IF(ISBLANK(B13),"",VLOOKUP(B13,'各艇ﾃﾞｰﾀ'!$B$4:$G$51,2,FALSE))</f>
        <v>飛車角</v>
      </c>
      <c r="D13" s="79">
        <f>IF(ISBLANK(B13),"",VLOOKUP(B13,'各艇ﾃﾞｰﾀ'!$B$4:$G$49,3,FALSE))</f>
        <v>8.65</v>
      </c>
      <c r="E13" s="77"/>
      <c r="F13" s="116"/>
      <c r="G13" s="39"/>
      <c r="H13" s="80"/>
      <c r="I13" s="81"/>
      <c r="J13" s="39"/>
      <c r="K13" s="43"/>
      <c r="L13" s="79"/>
      <c r="M13" s="43">
        <v>1</v>
      </c>
      <c r="N13" s="265" t="s">
        <v>320</v>
      </c>
      <c r="O13" s="266"/>
      <c r="P13" s="267"/>
    </row>
    <row r="14" spans="1:16" s="4" customFormat="1" ht="14.25">
      <c r="A14" s="77">
        <v>9</v>
      </c>
      <c r="B14" s="39">
        <v>2640</v>
      </c>
      <c r="C14" s="78" t="str">
        <f>IF(ISBLANK(B14),"",VLOOKUP(B14,'各艇ﾃﾞｰﾀ'!$B$4:$G$51,2,FALSE))</f>
        <v>ｻﾝﾋﾞｰﾑ3</v>
      </c>
      <c r="D14" s="79">
        <f>IF(ISBLANK(B14),"",VLOOKUP(B14,'各艇ﾃﾞｰﾀ'!$B$4:$G$49,3,FALSE))</f>
        <v>7.4</v>
      </c>
      <c r="E14" s="77"/>
      <c r="F14" s="116"/>
      <c r="G14" s="39"/>
      <c r="H14" s="80"/>
      <c r="I14" s="81"/>
      <c r="J14" s="39"/>
      <c r="K14" s="43"/>
      <c r="L14" s="79"/>
      <c r="M14" s="43">
        <v>1</v>
      </c>
      <c r="N14" s="265" t="s">
        <v>320</v>
      </c>
      <c r="O14" s="266"/>
      <c r="P14" s="267"/>
    </row>
    <row r="15" spans="1:16" s="4" customFormat="1" ht="14.25">
      <c r="A15" s="82">
        <v>10</v>
      </c>
      <c r="B15" s="45">
        <v>4400</v>
      </c>
      <c r="C15" s="83" t="str">
        <f>IF(ISBLANK(B15),"",VLOOKUP(B15,'各艇ﾃﾞｰﾀ'!$B$4:$G$51,2,FALSE))</f>
        <v>アイデアル</v>
      </c>
      <c r="D15" s="84">
        <f>IF(ISBLANK(B15),"",VLOOKUP(B15,'各艇ﾃﾞｰﾀ'!$B$4:$G$49,3,FALSE))</f>
        <v>7.8</v>
      </c>
      <c r="E15" s="82"/>
      <c r="F15" s="117"/>
      <c r="G15" s="45"/>
      <c r="H15" s="85"/>
      <c r="I15" s="86"/>
      <c r="J15" s="45"/>
      <c r="K15" s="48"/>
      <c r="L15" s="84"/>
      <c r="M15" s="48">
        <v>1</v>
      </c>
      <c r="N15" s="271" t="s">
        <v>320</v>
      </c>
      <c r="O15" s="272"/>
      <c r="P15" s="273"/>
    </row>
    <row r="16" spans="1:16" s="4" customFormat="1" ht="14.25">
      <c r="A16" s="72">
        <v>11</v>
      </c>
      <c r="B16" s="34">
        <v>162</v>
      </c>
      <c r="C16" s="73" t="str">
        <f>IF(ISBLANK(B16),"",VLOOKUP(B16,'各艇ﾃﾞｰﾀ'!$B$4:$G$51,2,FALSE))</f>
        <v>ﾌｪﾆｯｸｽ</v>
      </c>
      <c r="D16" s="89">
        <f>IF(ISBLANK(B16),"",VLOOKUP(B16,'各艇ﾃﾞｰﾀ'!$B$4:$G$49,3,FALSE))</f>
        <v>8.7</v>
      </c>
      <c r="E16" s="72"/>
      <c r="F16" s="115"/>
      <c r="G16" s="34"/>
      <c r="H16" s="90"/>
      <c r="I16" s="76"/>
      <c r="J16" s="34"/>
      <c r="K16" s="36"/>
      <c r="L16" s="74"/>
      <c r="M16" s="36">
        <v>1</v>
      </c>
      <c r="N16" s="312" t="s">
        <v>320</v>
      </c>
      <c r="O16" s="313"/>
      <c r="P16" s="314"/>
    </row>
    <row r="17" spans="1:16" s="4" customFormat="1" ht="14.25">
      <c r="A17" s="77">
        <v>12</v>
      </c>
      <c r="B17" s="39">
        <v>1985</v>
      </c>
      <c r="C17" s="78" t="str">
        <f>IF(ISBLANK(B17),"",VLOOKUP(B17,'各艇ﾃﾞｰﾀ'!$B$4:$G$51,2,FALSE))</f>
        <v>波勝</v>
      </c>
      <c r="D17" s="79">
        <f>IF(ISBLANK(B17),"",VLOOKUP(B17,'各艇ﾃﾞｰﾀ'!$B$4:$G$49,3,FALSE))</f>
        <v>7.1</v>
      </c>
      <c r="E17" s="77"/>
      <c r="F17" s="116"/>
      <c r="G17" s="39"/>
      <c r="H17" s="80"/>
      <c r="I17" s="81"/>
      <c r="J17" s="39"/>
      <c r="K17" s="43"/>
      <c r="L17" s="79"/>
      <c r="M17" s="43">
        <v>1</v>
      </c>
      <c r="N17" s="265" t="s">
        <v>320</v>
      </c>
      <c r="O17" s="266"/>
      <c r="P17" s="267"/>
    </row>
    <row r="18" spans="1:16" s="4" customFormat="1" ht="14.25">
      <c r="A18" s="77">
        <v>13</v>
      </c>
      <c r="B18" s="39">
        <v>312</v>
      </c>
      <c r="C18" s="78" t="str">
        <f>IF(ISBLANK(B18),"",VLOOKUP(B18,'各艇ﾃﾞｰﾀ'!$B$4:$G$51,2,FALSE))</f>
        <v>はやとり</v>
      </c>
      <c r="D18" s="79">
        <f>IF(ISBLANK(B18),"",VLOOKUP(B18,'各艇ﾃﾞｰﾀ'!$B$4:$G$49,3,FALSE))</f>
        <v>8.45</v>
      </c>
      <c r="E18" s="77"/>
      <c r="F18" s="116"/>
      <c r="G18" s="39"/>
      <c r="H18" s="80"/>
      <c r="I18" s="81"/>
      <c r="J18" s="39"/>
      <c r="K18" s="43"/>
      <c r="L18" s="79"/>
      <c r="M18" s="43">
        <v>1</v>
      </c>
      <c r="N18" s="265" t="s">
        <v>320</v>
      </c>
      <c r="O18" s="266"/>
      <c r="P18" s="267"/>
    </row>
    <row r="19" spans="1:16" s="4" customFormat="1" ht="14.25">
      <c r="A19" s="77">
        <v>14</v>
      </c>
      <c r="B19" s="39">
        <v>6166</v>
      </c>
      <c r="C19" s="78" t="str">
        <f>IF(ISBLANK(B19),"",VLOOKUP(B19,'各艇ﾃﾞｰﾀ'!$B$4:$G$51,2,FALSE))</f>
        <v>HAURAKI</v>
      </c>
      <c r="D19" s="79">
        <f>IF(ISBLANK(B19),"",VLOOKUP(B19,'各艇ﾃﾞｰﾀ'!$B$4:$G$49,3,FALSE))</f>
        <v>9.95</v>
      </c>
      <c r="E19" s="77"/>
      <c r="F19" s="116"/>
      <c r="G19" s="39"/>
      <c r="H19" s="80"/>
      <c r="I19" s="81"/>
      <c r="J19" s="39"/>
      <c r="K19" s="43"/>
      <c r="L19" s="79"/>
      <c r="M19" s="43">
        <v>1</v>
      </c>
      <c r="N19" s="265" t="s">
        <v>320</v>
      </c>
      <c r="O19" s="266"/>
      <c r="P19" s="267"/>
    </row>
    <row r="20" spans="1:16" s="4" customFormat="1" ht="14.25">
      <c r="A20" s="82">
        <v>15</v>
      </c>
      <c r="B20" s="45">
        <v>6352</v>
      </c>
      <c r="C20" s="83" t="str">
        <f>IF(ISBLANK(B20),"",VLOOKUP(B20,'各艇ﾃﾞｰﾀ'!$B$4:$G$51,2,FALSE))</f>
        <v>ｸﾞﾗﾝｱﾙﾏｼﾞﾛ</v>
      </c>
      <c r="D20" s="84">
        <f>IF(ISBLANK(B20),"",VLOOKUP(B20,'各艇ﾃﾞｰﾀ'!$B$4:$G$49,3,FALSE))</f>
        <v>9.65</v>
      </c>
      <c r="E20" s="82"/>
      <c r="F20" s="117"/>
      <c r="G20" s="45"/>
      <c r="H20" s="85"/>
      <c r="I20" s="86"/>
      <c r="J20" s="45"/>
      <c r="K20" s="48"/>
      <c r="L20" s="84"/>
      <c r="M20" s="48">
        <v>1</v>
      </c>
      <c r="N20" s="271" t="s">
        <v>320</v>
      </c>
      <c r="O20" s="272"/>
      <c r="P20" s="273"/>
    </row>
    <row r="21" spans="1:16" s="4" customFormat="1" ht="14.25">
      <c r="A21" s="87">
        <v>16</v>
      </c>
      <c r="B21" s="65">
        <v>4323</v>
      </c>
      <c r="C21" s="88" t="str">
        <f>IF(ISBLANK(B21),"",VLOOKUP(B21,'各艇ﾃﾞｰﾀ'!$B$4:$G$51,2,FALSE))</f>
        <v>飛天</v>
      </c>
      <c r="D21" s="89">
        <f>IF(ISBLANK(B21),"",VLOOKUP(B21,'各艇ﾃﾞｰﾀ'!$B$4:$G$49,3,FALSE))</f>
        <v>7.05</v>
      </c>
      <c r="E21" s="87"/>
      <c r="F21" s="118"/>
      <c r="G21" s="55"/>
      <c r="H21" s="90"/>
      <c r="I21" s="91"/>
      <c r="J21" s="55"/>
      <c r="K21" s="56"/>
      <c r="L21" s="89"/>
      <c r="M21" s="56">
        <v>1</v>
      </c>
      <c r="N21" s="268" t="s">
        <v>320</v>
      </c>
      <c r="O21" s="269"/>
      <c r="P21" s="270"/>
    </row>
    <row r="22" spans="1:16" s="4" customFormat="1" ht="14.25">
      <c r="A22" s="77">
        <v>17</v>
      </c>
      <c r="B22" s="39">
        <v>5755</v>
      </c>
      <c r="C22" s="78" t="str">
        <f>IF(ISBLANK(B22),"",VLOOKUP(B22,'各艇ﾃﾞｰﾀ'!$B$4:$G$51,2,FALSE))</f>
        <v>ランカ</v>
      </c>
      <c r="D22" s="79">
        <f>IF(ISBLANK(B22),"",VLOOKUP(B22,'各艇ﾃﾞｰﾀ'!$B$4:$G$49,3,FALSE))</f>
        <v>7.85</v>
      </c>
      <c r="E22" s="77"/>
      <c r="F22" s="116"/>
      <c r="G22" s="39"/>
      <c r="H22" s="80"/>
      <c r="I22" s="81"/>
      <c r="J22" s="39"/>
      <c r="K22" s="43"/>
      <c r="L22" s="79"/>
      <c r="M22" s="43">
        <v>1</v>
      </c>
      <c r="N22" s="265" t="s">
        <v>320</v>
      </c>
      <c r="O22" s="266"/>
      <c r="P22" s="267"/>
    </row>
    <row r="23" spans="1:16" s="4" customFormat="1" ht="14.25">
      <c r="A23" s="77">
        <v>18</v>
      </c>
      <c r="B23" s="39"/>
      <c r="C23" s="78">
        <f>IF(ISBLANK(B23),"",VLOOKUP(B23,'各艇ﾃﾞｰﾀ'!$B$4:$G$51,2,FALSE))</f>
      </c>
      <c r="D23" s="79">
        <f>IF(ISBLANK(B23),"",VLOOKUP(B23,'各艇ﾃﾞｰﾀ'!$B$4:$G$49,3,FALSE))</f>
      </c>
      <c r="E23" s="77"/>
      <c r="F23" s="116"/>
      <c r="G23" s="39"/>
      <c r="H23" s="80">
        <f>IF(ISBLANK(B23),"",VLOOKUP(B23,'各艇ﾃﾞｰﾀ'!$B$4:$G$49,5,FALSE))</f>
      </c>
      <c r="I23" s="81"/>
      <c r="J23" s="39"/>
      <c r="K23" s="43"/>
      <c r="L23" s="79"/>
      <c r="M23" s="43"/>
      <c r="N23" s="265"/>
      <c r="O23" s="266"/>
      <c r="P23" s="267"/>
    </row>
    <row r="24" spans="1:16" s="4" customFormat="1" ht="14.25">
      <c r="A24" s="77">
        <v>19</v>
      </c>
      <c r="B24" s="39"/>
      <c r="C24" s="78">
        <f>IF(ISBLANK(B24),"",VLOOKUP(B24,'各艇ﾃﾞｰﾀ'!$B$4:$G$51,2,FALSE))</f>
      </c>
      <c r="D24" s="79">
        <f>IF(ISBLANK(B24),"",VLOOKUP(B24,'各艇ﾃﾞｰﾀ'!$B$4:$G$49,3,FALSE))</f>
      </c>
      <c r="E24" s="77"/>
      <c r="F24" s="116"/>
      <c r="G24" s="39"/>
      <c r="H24" s="80">
        <f>IF(ISBLANK(B24),"",VLOOKUP(B24,'各艇ﾃﾞｰﾀ'!$B$4:$G$49,5,FALSE))</f>
      </c>
      <c r="I24" s="81"/>
      <c r="J24" s="39"/>
      <c r="K24" s="43"/>
      <c r="L24" s="79"/>
      <c r="M24" s="43"/>
      <c r="N24" s="265"/>
      <c r="O24" s="266"/>
      <c r="P24" s="267"/>
    </row>
    <row r="25" spans="1:16" s="4" customFormat="1" ht="14.25">
      <c r="A25" s="82">
        <v>20</v>
      </c>
      <c r="B25" s="45"/>
      <c r="C25" s="83">
        <f>IF(ISBLANK(B25),"",VLOOKUP(B25,'各艇ﾃﾞｰﾀ'!$B$4:$G$51,2,FALSE))</f>
      </c>
      <c r="D25" s="84">
        <f>IF(ISBLANK(B25),"",VLOOKUP(B25,'各艇ﾃﾞｰﾀ'!$B$4:$G$49,3,FALSE))</f>
      </c>
      <c r="E25" s="82"/>
      <c r="F25" s="117"/>
      <c r="G25" s="45"/>
      <c r="H25" s="85">
        <f>IF(ISBLANK(B25),"",VLOOKUP(B25,'各艇ﾃﾞｰﾀ'!$B$4:$G$49,5,FALSE))</f>
      </c>
      <c r="I25" s="86"/>
      <c r="J25" s="45"/>
      <c r="K25" s="48"/>
      <c r="L25" s="84"/>
      <c r="M25" s="48"/>
      <c r="N25" s="271"/>
      <c r="O25" s="272"/>
      <c r="P25" s="273"/>
    </row>
    <row r="26" spans="1:16" s="4" customFormat="1" ht="14.25">
      <c r="A26" s="82">
        <v>25</v>
      </c>
      <c r="B26" s="45" t="s">
        <v>89</v>
      </c>
      <c r="C26" s="78"/>
      <c r="D26" s="84"/>
      <c r="E26" s="77"/>
      <c r="F26" s="116"/>
      <c r="G26" s="39"/>
      <c r="H26" s="85"/>
      <c r="I26" s="81"/>
      <c r="J26" s="39"/>
      <c r="K26" s="43"/>
      <c r="L26" s="79"/>
      <c r="M26" s="43"/>
      <c r="N26" s="271"/>
      <c r="O26" s="272"/>
      <c r="P26" s="273"/>
    </row>
    <row r="27" spans="1:16" ht="19.5" customHeight="1">
      <c r="A27" s="274" t="s">
        <v>90</v>
      </c>
      <c r="B27" s="280"/>
      <c r="C27" s="281"/>
      <c r="D27" s="289" t="s">
        <v>318</v>
      </c>
      <c r="E27" s="290"/>
      <c r="F27" s="291"/>
      <c r="G27" s="315" t="s">
        <v>325</v>
      </c>
      <c r="H27" s="316"/>
      <c r="I27" s="316"/>
      <c r="J27" s="316"/>
      <c r="K27" s="316"/>
      <c r="L27" s="316"/>
      <c r="M27" s="316"/>
      <c r="N27" s="316"/>
      <c r="O27" s="316"/>
      <c r="P27" s="317"/>
    </row>
    <row r="28" spans="1:16" ht="19.5" customHeight="1">
      <c r="A28" s="282"/>
      <c r="B28" s="283"/>
      <c r="C28" s="284"/>
      <c r="D28" s="292"/>
      <c r="E28" s="293"/>
      <c r="F28" s="294"/>
      <c r="G28" s="318"/>
      <c r="H28" s="319"/>
      <c r="I28" s="319"/>
      <c r="J28" s="319"/>
      <c r="K28" s="319"/>
      <c r="L28" s="319"/>
      <c r="M28" s="319"/>
      <c r="N28" s="319"/>
      <c r="O28" s="319"/>
      <c r="P28" s="320"/>
    </row>
    <row r="29" spans="1:16" ht="19.5" customHeight="1">
      <c r="A29" s="285"/>
      <c r="B29" s="286"/>
      <c r="C29" s="287"/>
      <c r="D29" s="292"/>
      <c r="E29" s="293"/>
      <c r="F29" s="294"/>
      <c r="G29" s="318"/>
      <c r="H29" s="319"/>
      <c r="I29" s="319"/>
      <c r="J29" s="319"/>
      <c r="K29" s="319"/>
      <c r="L29" s="319"/>
      <c r="M29" s="319"/>
      <c r="N29" s="319"/>
      <c r="O29" s="319"/>
      <c r="P29" s="320"/>
    </row>
    <row r="30" spans="1:16" ht="19.5" customHeight="1">
      <c r="A30" s="288" t="s">
        <v>170</v>
      </c>
      <c r="B30" s="280"/>
      <c r="C30" s="281"/>
      <c r="D30" s="295"/>
      <c r="E30" s="296"/>
      <c r="F30" s="297"/>
      <c r="G30" s="318"/>
      <c r="H30" s="319"/>
      <c r="I30" s="319"/>
      <c r="J30" s="319"/>
      <c r="K30" s="319"/>
      <c r="L30" s="319"/>
      <c r="M30" s="319"/>
      <c r="N30" s="319"/>
      <c r="O30" s="319"/>
      <c r="P30" s="320"/>
    </row>
    <row r="31" spans="1:16" ht="18" customHeight="1">
      <c r="A31" s="282"/>
      <c r="B31" s="283"/>
      <c r="C31" s="284"/>
      <c r="D31" s="298" t="s">
        <v>158</v>
      </c>
      <c r="E31" s="299"/>
      <c r="F31" s="300"/>
      <c r="G31" s="318"/>
      <c r="H31" s="319"/>
      <c r="I31" s="319"/>
      <c r="J31" s="319"/>
      <c r="K31" s="319"/>
      <c r="L31" s="319"/>
      <c r="M31" s="319"/>
      <c r="N31" s="319"/>
      <c r="O31" s="319"/>
      <c r="P31" s="320"/>
    </row>
    <row r="32" spans="1:16" ht="18" customHeight="1">
      <c r="A32" s="282"/>
      <c r="B32" s="283"/>
      <c r="C32" s="284"/>
      <c r="D32" s="301"/>
      <c r="E32" s="302"/>
      <c r="F32" s="303"/>
      <c r="G32" s="318"/>
      <c r="H32" s="319"/>
      <c r="I32" s="319"/>
      <c r="J32" s="319"/>
      <c r="K32" s="319"/>
      <c r="L32" s="319"/>
      <c r="M32" s="319"/>
      <c r="N32" s="319"/>
      <c r="O32" s="319"/>
      <c r="P32" s="320"/>
    </row>
    <row r="33" spans="1:16" ht="18" customHeight="1">
      <c r="A33" s="282"/>
      <c r="B33" s="283"/>
      <c r="C33" s="284"/>
      <c r="D33" s="301"/>
      <c r="E33" s="302"/>
      <c r="F33" s="303"/>
      <c r="G33" s="318"/>
      <c r="H33" s="319"/>
      <c r="I33" s="319"/>
      <c r="J33" s="319"/>
      <c r="K33" s="319"/>
      <c r="L33" s="319"/>
      <c r="M33" s="319"/>
      <c r="N33" s="319"/>
      <c r="O33" s="319"/>
      <c r="P33" s="320"/>
    </row>
    <row r="34" spans="1:16" ht="18" customHeight="1">
      <c r="A34" s="282"/>
      <c r="B34" s="283"/>
      <c r="C34" s="284"/>
      <c r="D34" s="301"/>
      <c r="E34" s="302"/>
      <c r="F34" s="303"/>
      <c r="G34" s="318"/>
      <c r="H34" s="319"/>
      <c r="I34" s="319"/>
      <c r="J34" s="319"/>
      <c r="K34" s="319"/>
      <c r="L34" s="319"/>
      <c r="M34" s="319"/>
      <c r="N34" s="319"/>
      <c r="O34" s="319"/>
      <c r="P34" s="320"/>
    </row>
    <row r="35" spans="1:16" ht="18" customHeight="1">
      <c r="A35" s="282"/>
      <c r="B35" s="283"/>
      <c r="C35" s="284"/>
      <c r="D35" s="301"/>
      <c r="E35" s="302"/>
      <c r="F35" s="303"/>
      <c r="G35" s="318"/>
      <c r="H35" s="319"/>
      <c r="I35" s="319"/>
      <c r="J35" s="319"/>
      <c r="K35" s="319"/>
      <c r="L35" s="319"/>
      <c r="M35" s="319"/>
      <c r="N35" s="319"/>
      <c r="O35" s="319"/>
      <c r="P35" s="320"/>
    </row>
    <row r="36" spans="1:16" ht="18" customHeight="1">
      <c r="A36" s="285"/>
      <c r="B36" s="286"/>
      <c r="C36" s="287"/>
      <c r="D36" s="328"/>
      <c r="E36" s="329"/>
      <c r="F36" s="330"/>
      <c r="G36" s="321"/>
      <c r="H36" s="322"/>
      <c r="I36" s="322"/>
      <c r="J36" s="322"/>
      <c r="K36" s="322"/>
      <c r="L36" s="322"/>
      <c r="M36" s="322"/>
      <c r="N36" s="322"/>
      <c r="O36" s="322"/>
      <c r="P36" s="323"/>
    </row>
    <row r="37" ht="17.25">
      <c r="G37" s="263"/>
    </row>
  </sheetData>
  <sheetProtection password="EDAE" sheet="1"/>
  <mergeCells count="30">
    <mergeCell ref="N24:P24"/>
    <mergeCell ref="N6:P6"/>
    <mergeCell ref="N15:P15"/>
    <mergeCell ref="N14:P14"/>
    <mergeCell ref="N9:P9"/>
    <mergeCell ref="N10:P10"/>
    <mergeCell ref="N8:P8"/>
    <mergeCell ref="N13:P13"/>
    <mergeCell ref="N11:P11"/>
    <mergeCell ref="N12:P12"/>
    <mergeCell ref="N23:P23"/>
    <mergeCell ref="N16:P16"/>
    <mergeCell ref="N17:P17"/>
    <mergeCell ref="A30:C36"/>
    <mergeCell ref="N26:P26"/>
    <mergeCell ref="D27:F30"/>
    <mergeCell ref="D31:F36"/>
    <mergeCell ref="G27:P36"/>
    <mergeCell ref="A27:C29"/>
    <mergeCell ref="N18:P18"/>
    <mergeCell ref="N19:P19"/>
    <mergeCell ref="D1:H1"/>
    <mergeCell ref="N25:P25"/>
    <mergeCell ref="N7:P7"/>
    <mergeCell ref="B2:I2"/>
    <mergeCell ref="N4:P4"/>
    <mergeCell ref="N20:P20"/>
    <mergeCell ref="N5:P5"/>
    <mergeCell ref="N22:P22"/>
    <mergeCell ref="N21:P21"/>
  </mergeCells>
  <printOptions/>
  <pageMargins left="0.31" right="0.26" top="0.16" bottom="0.27" header="0.5118110236220472" footer="0.42"/>
  <pageSetup horizontalDpi="200" verticalDpi="200" orientation="landscape" paperSize="9" r:id="rId1"/>
</worksheet>
</file>

<file path=xl/worksheets/sheet8.xml><?xml version="1.0" encoding="utf-8"?>
<worksheet xmlns="http://schemas.openxmlformats.org/spreadsheetml/2006/main" xmlns:r="http://schemas.openxmlformats.org/officeDocument/2006/relationships">
  <dimension ref="A1:R33"/>
  <sheetViews>
    <sheetView zoomScale="75" zoomScaleNormal="75" zoomScalePageLayoutView="0" workbookViewId="0" topLeftCell="A1">
      <selection activeCell="R2" sqref="R2"/>
    </sheetView>
  </sheetViews>
  <sheetFormatPr defaultColWidth="9.00390625" defaultRowHeight="13.5"/>
  <cols>
    <col min="1" max="1" width="5.00390625" style="2" customWidth="1"/>
    <col min="2" max="2" width="6.50390625" style="2" customWidth="1"/>
    <col min="3" max="3" width="22.125" style="2" customWidth="1"/>
    <col min="4" max="4" width="8.375" style="2" customWidth="1"/>
    <col min="5" max="5" width="6.00390625" style="2" customWidth="1"/>
    <col min="6" max="6" width="12.25390625" style="2" customWidth="1"/>
    <col min="7" max="7" width="9.125" style="2" customWidth="1"/>
    <col min="8" max="8" width="6.50390625" style="2" customWidth="1"/>
    <col min="9" max="9" width="6.25390625" style="2" customWidth="1"/>
    <col min="10" max="10" width="7.625" style="2" customWidth="1"/>
    <col min="11" max="11" width="8.625" style="2" customWidth="1"/>
    <col min="12" max="12" width="7.875" style="2" customWidth="1"/>
    <col min="13" max="13" width="8.00390625" style="2" customWidth="1"/>
    <col min="14" max="15" width="14.625" style="2" customWidth="1"/>
    <col min="16" max="16" width="1.75390625" style="2" customWidth="1"/>
    <col min="17" max="17" width="8.375" style="2" customWidth="1"/>
    <col min="18" max="16384" width="9.00390625" style="2" customWidth="1"/>
  </cols>
  <sheetData>
    <row r="1" spans="2:17" ht="18.75" customHeight="1">
      <c r="B1" s="3"/>
      <c r="C1" s="324">
        <v>40790</v>
      </c>
      <c r="D1" s="324"/>
      <c r="E1" s="324"/>
      <c r="F1" s="324"/>
      <c r="G1" s="324"/>
      <c r="H1" s="324"/>
      <c r="I1" s="324"/>
      <c r="K1" s="8" t="s">
        <v>4</v>
      </c>
      <c r="L1" s="203" t="s">
        <v>171</v>
      </c>
      <c r="M1" s="8" t="s">
        <v>5</v>
      </c>
      <c r="N1" s="6">
        <v>40797</v>
      </c>
      <c r="O1" s="20">
        <v>0.3819444444444444</v>
      </c>
      <c r="Q1" s="195"/>
    </row>
    <row r="2" spans="2:18" ht="18.75" customHeight="1">
      <c r="B2" s="325" t="s">
        <v>243</v>
      </c>
      <c r="C2" s="325"/>
      <c r="D2" s="325"/>
      <c r="E2" s="325"/>
      <c r="F2" s="325"/>
      <c r="G2" s="325"/>
      <c r="H2" s="325"/>
      <c r="I2" s="343"/>
      <c r="J2" s="21"/>
      <c r="K2" s="120">
        <v>26.6</v>
      </c>
      <c r="L2" s="30" t="s">
        <v>6</v>
      </c>
      <c r="M2" s="9" t="s">
        <v>7</v>
      </c>
      <c r="N2" s="11">
        <v>7</v>
      </c>
      <c r="O2" s="7" t="s">
        <v>8</v>
      </c>
      <c r="Q2" s="195"/>
      <c r="R2" s="195"/>
    </row>
    <row r="3" ht="12" customHeight="1"/>
    <row r="4" spans="1:16" s="4" customFormat="1" ht="16.5" customHeight="1">
      <c r="A4" s="12" t="s">
        <v>9</v>
      </c>
      <c r="B4" s="12" t="s">
        <v>10</v>
      </c>
      <c r="C4" s="12" t="s">
        <v>11</v>
      </c>
      <c r="D4" s="12" t="s">
        <v>12</v>
      </c>
      <c r="E4" s="12" t="s">
        <v>13</v>
      </c>
      <c r="F4" s="12" t="s">
        <v>14</v>
      </c>
      <c r="G4" s="12" t="s">
        <v>15</v>
      </c>
      <c r="H4" s="12" t="s">
        <v>16</v>
      </c>
      <c r="I4" s="12" t="s">
        <v>17</v>
      </c>
      <c r="J4" s="12" t="s">
        <v>18</v>
      </c>
      <c r="K4" s="12" t="s">
        <v>19</v>
      </c>
      <c r="L4" s="12" t="s">
        <v>20</v>
      </c>
      <c r="M4" s="12" t="s">
        <v>21</v>
      </c>
      <c r="N4" s="306" t="s">
        <v>22</v>
      </c>
      <c r="O4" s="307"/>
      <c r="P4" s="308"/>
    </row>
    <row r="5" spans="1:16" s="5" customFormat="1" ht="13.5" customHeight="1">
      <c r="A5" s="13"/>
      <c r="B5" s="14" t="s">
        <v>23</v>
      </c>
      <c r="C5" s="13"/>
      <c r="D5" s="15" t="s">
        <v>24</v>
      </c>
      <c r="E5" s="15"/>
      <c r="F5" s="14" t="s">
        <v>25</v>
      </c>
      <c r="G5" s="15" t="s">
        <v>26</v>
      </c>
      <c r="H5" s="14" t="s">
        <v>238</v>
      </c>
      <c r="I5" s="15" t="s">
        <v>27</v>
      </c>
      <c r="J5" s="15" t="s">
        <v>26</v>
      </c>
      <c r="K5" s="15" t="s">
        <v>28</v>
      </c>
      <c r="L5" s="15" t="s">
        <v>29</v>
      </c>
      <c r="M5" s="15"/>
      <c r="N5" s="309"/>
      <c r="O5" s="310"/>
      <c r="P5" s="311"/>
    </row>
    <row r="6" spans="1:16" s="4" customFormat="1" ht="14.25">
      <c r="A6" s="72">
        <v>1</v>
      </c>
      <c r="B6" s="34">
        <v>4400</v>
      </c>
      <c r="C6" s="73" t="str">
        <f>IF(ISBLANK(B6),"",VLOOKUP(B6,'各艇ﾃﾞｰﾀ'!$B$4:$G$51,2,FALSE))</f>
        <v>アイデアル</v>
      </c>
      <c r="D6" s="74">
        <f>IF(ISBLANK(B6),"",VLOOKUP(B6,'各艇ﾃﾞｰﾀ'!$B$4:$G$49,3,FALSE))</f>
        <v>7.8</v>
      </c>
      <c r="E6" s="72">
        <v>1</v>
      </c>
      <c r="F6" s="115">
        <v>0.7047106481481481</v>
      </c>
      <c r="G6" s="34">
        <f>(F6-$O$1)*86400.049</f>
        <v>27887.01581554398</v>
      </c>
      <c r="H6" s="75">
        <f>IF(ISBLANK(B6),"",VLOOKUP(B6,'各艇ﾃﾞｰﾀ'!$B$4:$G$49,4,FALSE))</f>
        <v>830.3378464871181</v>
      </c>
      <c r="I6" s="76">
        <v>0</v>
      </c>
      <c r="J6" s="34">
        <f>G6-H6*$K$2</f>
        <v>5800.029098986637</v>
      </c>
      <c r="K6" s="36">
        <f>(J6-$J$6)/$K$2</f>
        <v>0</v>
      </c>
      <c r="L6" s="74">
        <f>$K$2/(G6/3600)</f>
        <v>3.43385612262694</v>
      </c>
      <c r="M6" s="36"/>
      <c r="N6" s="312" t="s">
        <v>231</v>
      </c>
      <c r="O6" s="313"/>
      <c r="P6" s="314"/>
    </row>
    <row r="7" spans="1:16" s="4" customFormat="1" ht="14.25">
      <c r="A7" s="77">
        <v>2</v>
      </c>
      <c r="B7" s="39">
        <v>178</v>
      </c>
      <c r="C7" s="78" t="str">
        <f>IF(ISBLANK(B7),"",VLOOKUP(B7,'各艇ﾃﾞｰﾀ'!$B$4:$G$51,2,FALSE))</f>
        <v>ノアノア</v>
      </c>
      <c r="D7" s="79">
        <f>IF(ISBLANK(B7),"",VLOOKUP(B7,'各艇ﾃﾞｰﾀ'!$B$4:$G$49,3,FALSE))</f>
        <v>7.1</v>
      </c>
      <c r="E7" s="77">
        <v>3</v>
      </c>
      <c r="F7" s="116">
        <v>0.7168287037037038</v>
      </c>
      <c r="G7" s="39">
        <f>(F7-$O$1)*86400.049</f>
        <v>28934.016409328713</v>
      </c>
      <c r="H7" s="80">
        <f>IF(ISBLANK(B7),"",VLOOKUP(B7,'各艇ﾃﾞｰﾀ'!$B$4:$G$49,4,FALSE))</f>
        <v>861.3526067949257</v>
      </c>
      <c r="I7" s="81">
        <v>0</v>
      </c>
      <c r="J7" s="39">
        <f>G7-H7*$K$2</f>
        <v>6022.03706858369</v>
      </c>
      <c r="K7" s="43">
        <f>(J7-$J$6)/$K$2</f>
        <v>8.346164270565886</v>
      </c>
      <c r="L7" s="79">
        <f>$K$2/(G7/3600)</f>
        <v>3.309599284291748</v>
      </c>
      <c r="M7" s="43"/>
      <c r="N7" s="265" t="s">
        <v>232</v>
      </c>
      <c r="O7" s="266"/>
      <c r="P7" s="267"/>
    </row>
    <row r="8" spans="1:16" s="4" customFormat="1" ht="14.25">
      <c r="A8" s="77">
        <v>3</v>
      </c>
      <c r="B8" s="39">
        <v>5755</v>
      </c>
      <c r="C8" s="78" t="str">
        <f>IF(ISBLANK(B8),"",VLOOKUP(B8,'各艇ﾃﾞｰﾀ'!$B$4:$G$51,2,FALSE))</f>
        <v>ランカ</v>
      </c>
      <c r="D8" s="79">
        <f>IF(ISBLANK(B8),"",VLOOKUP(B8,'各艇ﾃﾞｰﾀ'!$B$4:$G$49,3,FALSE))</f>
        <v>7.85</v>
      </c>
      <c r="E8" s="77">
        <v>2</v>
      </c>
      <c r="F8" s="116">
        <v>0.7077777777777778</v>
      </c>
      <c r="G8" s="39">
        <f>(F8-$O$1)*86400.049</f>
        <v>28152.01596583334</v>
      </c>
      <c r="H8" s="80">
        <f>IF(ISBLANK(B8),"",VLOOKUP(B8,'各艇ﾃﾞｰﾀ'!$B$4:$G$49,4,FALSE))</f>
        <v>828.2712030511233</v>
      </c>
      <c r="I8" s="81">
        <v>0</v>
      </c>
      <c r="J8" s="39">
        <f>G8-H8*$K$2</f>
        <v>6120.001964673458</v>
      </c>
      <c r="K8" s="43">
        <f>(J8-$J$6)/$K$2</f>
        <v>12.029055101008309</v>
      </c>
      <c r="L8" s="79">
        <f>$K$2/(G8/3600)</f>
        <v>3.401532597744297</v>
      </c>
      <c r="M8" s="43"/>
      <c r="N8" s="265" t="s">
        <v>233</v>
      </c>
      <c r="O8" s="266"/>
      <c r="P8" s="267"/>
    </row>
    <row r="9" spans="1:16" s="4" customFormat="1" ht="14.25">
      <c r="A9" s="77">
        <v>4</v>
      </c>
      <c r="B9" s="39">
        <v>4323</v>
      </c>
      <c r="C9" s="78" t="str">
        <f>IF(ISBLANK(B9),"",VLOOKUP(B9,'各艇ﾃﾞｰﾀ'!$B$4:$G$51,2,FALSE))</f>
        <v>飛天</v>
      </c>
      <c r="D9" s="79">
        <f>IF(ISBLANK(B9),"",VLOOKUP(B9,'各艇ﾃﾞｰﾀ'!$B$4:$G$49,3,FALSE))</f>
        <v>7.05</v>
      </c>
      <c r="E9" s="77">
        <v>4</v>
      </c>
      <c r="F9" s="116">
        <v>0.7229166666666668</v>
      </c>
      <c r="G9" s="39">
        <f>(F9-$O$1)*86400.049</f>
        <v>29460.0167076389</v>
      </c>
      <c r="H9" s="80">
        <f>IF(ISBLANK(B9),"",VLOOKUP(B9,'各艇ﾃﾞｰﾀ'!$B$4:$G$49,4,FALSE))</f>
        <v>863.7299374186053</v>
      </c>
      <c r="I9" s="81">
        <v>0</v>
      </c>
      <c r="J9" s="39">
        <f>G9-H9*$K$2</f>
        <v>6484.800372303998</v>
      </c>
      <c r="K9" s="43">
        <f>(J9-$J$6)/$K$2</f>
        <v>25.743280951780495</v>
      </c>
      <c r="L9" s="79">
        <f>$K$2/(G9/3600)</f>
        <v>3.2505073215104354</v>
      </c>
      <c r="M9" s="43"/>
      <c r="N9" s="265"/>
      <c r="O9" s="266"/>
      <c r="P9" s="267"/>
    </row>
    <row r="10" spans="1:16" s="4" customFormat="1" ht="14.25">
      <c r="A10" s="82"/>
      <c r="B10" s="45">
        <v>319</v>
      </c>
      <c r="C10" s="83" t="str">
        <f>IF(ISBLANK(B10),"",VLOOKUP(B10,'各艇ﾃﾞｰﾀ'!$B$4:$G$51,2,FALSE))</f>
        <v>かまくら</v>
      </c>
      <c r="D10" s="84">
        <f>IF(ISBLANK(B10),"",VLOOKUP(B10,'各艇ﾃﾞｰﾀ'!$B$4:$G$49,3,FALSE))</f>
        <v>7</v>
      </c>
      <c r="E10" s="82"/>
      <c r="F10" s="117"/>
      <c r="G10" s="45"/>
      <c r="H10" s="85"/>
      <c r="I10" s="86"/>
      <c r="J10" s="45"/>
      <c r="K10" s="48"/>
      <c r="L10" s="84"/>
      <c r="M10" s="48"/>
      <c r="N10" s="271" t="s">
        <v>221</v>
      </c>
      <c r="O10" s="272"/>
      <c r="P10" s="273"/>
    </row>
    <row r="11" spans="1:16" s="4" customFormat="1" ht="14.25">
      <c r="A11" s="87"/>
      <c r="B11" s="55">
        <v>346</v>
      </c>
      <c r="C11" s="88" t="str">
        <f>IF(ISBLANK(B11),"",VLOOKUP(B11,'各艇ﾃﾞｰﾀ'!$B$4:$G$51,2,FALSE))</f>
        <v>飛車角</v>
      </c>
      <c r="D11" s="89">
        <f>IF(ISBLANK(B11),"",VLOOKUP(B11,'各艇ﾃﾞｰﾀ'!$B$4:$G$49,3,FALSE))</f>
        <v>8.65</v>
      </c>
      <c r="E11" s="87"/>
      <c r="F11" s="118"/>
      <c r="G11" s="55"/>
      <c r="H11" s="90"/>
      <c r="I11" s="91"/>
      <c r="J11" s="55"/>
      <c r="K11" s="56"/>
      <c r="L11" s="89"/>
      <c r="M11" s="56"/>
      <c r="N11" s="268" t="s">
        <v>221</v>
      </c>
      <c r="O11" s="269"/>
      <c r="P11" s="270"/>
    </row>
    <row r="12" spans="1:16" s="4" customFormat="1" ht="14.25">
      <c r="A12" s="77"/>
      <c r="B12" s="39">
        <v>6166</v>
      </c>
      <c r="C12" s="78" t="str">
        <f>IF(ISBLANK(B12),"",VLOOKUP(B12,'各艇ﾃﾞｰﾀ'!$B$4:$G$51,2,FALSE))</f>
        <v>HAURAKI</v>
      </c>
      <c r="D12" s="79">
        <f>IF(ISBLANK(B12),"",VLOOKUP(B12,'各艇ﾃﾞｰﾀ'!$B$4:$G$49,3,FALSE))</f>
        <v>9.95</v>
      </c>
      <c r="E12" s="77"/>
      <c r="F12" s="116"/>
      <c r="G12" s="39"/>
      <c r="H12" s="80"/>
      <c r="I12" s="81"/>
      <c r="J12" s="39"/>
      <c r="K12" s="43"/>
      <c r="L12" s="79"/>
      <c r="M12" s="43"/>
      <c r="N12" s="265" t="s">
        <v>221</v>
      </c>
      <c r="O12" s="266"/>
      <c r="P12" s="267"/>
    </row>
    <row r="13" spans="1:16" s="4" customFormat="1" ht="14.25">
      <c r="A13" s="77"/>
      <c r="B13" s="39"/>
      <c r="C13" s="78">
        <f>IF(ISBLANK(B13),"",VLOOKUP(B13,'各艇ﾃﾞｰﾀ'!$B$4:$G$51,2,FALSE))</f>
      </c>
      <c r="D13" s="79">
        <f>IF(ISBLANK(B13),"",VLOOKUP(B13,'各艇ﾃﾞｰﾀ'!$B$4:$G$49,3,FALSE))</f>
      </c>
      <c r="E13" s="77"/>
      <c r="F13" s="116"/>
      <c r="G13" s="39"/>
      <c r="H13" s="80">
        <f>IF(ISBLANK(B13),"",VLOOKUP(B13,'各艇ﾃﾞｰﾀ'!$B$4:$G$49,5,FALSE))</f>
      </c>
      <c r="I13" s="81"/>
      <c r="J13" s="39"/>
      <c r="K13" s="43"/>
      <c r="L13" s="79"/>
      <c r="M13" s="43"/>
      <c r="N13" s="265"/>
      <c r="O13" s="266"/>
      <c r="P13" s="267"/>
    </row>
    <row r="14" spans="1:16" s="4" customFormat="1" ht="14.25">
      <c r="A14" s="77"/>
      <c r="B14" s="39"/>
      <c r="C14" s="78">
        <f>IF(ISBLANK(B14),"",VLOOKUP(B14,'各艇ﾃﾞｰﾀ'!$B$4:$G$51,2,FALSE))</f>
      </c>
      <c r="D14" s="79">
        <f>IF(ISBLANK(B14),"",VLOOKUP(B14,'各艇ﾃﾞｰﾀ'!$B$4:$G$49,3,FALSE))</f>
      </c>
      <c r="E14" s="77"/>
      <c r="F14" s="116"/>
      <c r="G14" s="39"/>
      <c r="H14" s="80">
        <f>IF(ISBLANK(B14),"",VLOOKUP(B14,'各艇ﾃﾞｰﾀ'!$B$4:$G$49,5,FALSE))</f>
      </c>
      <c r="I14" s="81"/>
      <c r="J14" s="39"/>
      <c r="K14" s="43"/>
      <c r="L14" s="79"/>
      <c r="M14" s="43"/>
      <c r="N14" s="265"/>
      <c r="O14" s="266"/>
      <c r="P14" s="267"/>
    </row>
    <row r="15" spans="1:16" s="4" customFormat="1" ht="14.25">
      <c r="A15" s="82"/>
      <c r="B15" s="45"/>
      <c r="C15" s="83">
        <f>IF(ISBLANK(B15),"",VLOOKUP(B15,'各艇ﾃﾞｰﾀ'!$B$4:$G$51,2,FALSE))</f>
      </c>
      <c r="D15" s="84">
        <f>IF(ISBLANK(B15),"",VLOOKUP(B15,'各艇ﾃﾞｰﾀ'!$B$4:$G$49,3,FALSE))</f>
      </c>
      <c r="E15" s="82"/>
      <c r="F15" s="117"/>
      <c r="G15" s="45"/>
      <c r="H15" s="85">
        <f>IF(ISBLANK(B15),"",VLOOKUP(B15,'各艇ﾃﾞｰﾀ'!$B$4:$G$49,5,FALSE))</f>
      </c>
      <c r="I15" s="86"/>
      <c r="J15" s="45"/>
      <c r="K15" s="48"/>
      <c r="L15" s="84"/>
      <c r="M15" s="48"/>
      <c r="N15" s="271"/>
      <c r="O15" s="272"/>
      <c r="P15" s="273"/>
    </row>
    <row r="16" spans="1:16" s="4" customFormat="1" ht="14.25">
      <c r="A16" s="72"/>
      <c r="B16" s="34"/>
      <c r="C16" s="73">
        <f>IF(ISBLANK(B16),"",VLOOKUP(B16,'各艇ﾃﾞｰﾀ'!$B$4:$G$51,2,FALSE))</f>
      </c>
      <c r="D16" s="89">
        <f>IF(ISBLANK(B16),"",VLOOKUP(B16,'各艇ﾃﾞｰﾀ'!$B$4:$G$49,3,FALSE))</f>
      </c>
      <c r="E16" s="72"/>
      <c r="F16" s="115"/>
      <c r="G16" s="34"/>
      <c r="H16" s="90">
        <f>IF(ISBLANK(B16),"",VLOOKUP(B16,'各艇ﾃﾞｰﾀ'!$B$4:$G$49,5,FALSE))</f>
      </c>
      <c r="I16" s="76"/>
      <c r="J16" s="34"/>
      <c r="K16" s="36"/>
      <c r="L16" s="74"/>
      <c r="M16" s="36"/>
      <c r="N16" s="312"/>
      <c r="O16" s="313"/>
      <c r="P16" s="314"/>
    </row>
    <row r="17" spans="1:16" s="4" customFormat="1" ht="14.25">
      <c r="A17" s="77"/>
      <c r="B17" s="39"/>
      <c r="C17" s="78">
        <f>IF(ISBLANK(B17),"",VLOOKUP(B17,'各艇ﾃﾞｰﾀ'!$B$4:$G$51,2,FALSE))</f>
      </c>
      <c r="D17" s="79">
        <f>IF(ISBLANK(B17),"",VLOOKUP(B17,'各艇ﾃﾞｰﾀ'!$B$4:$G$49,3,FALSE))</f>
      </c>
      <c r="E17" s="77"/>
      <c r="F17" s="116"/>
      <c r="G17" s="39"/>
      <c r="H17" s="80">
        <f>IF(ISBLANK(B17),"",VLOOKUP(B17,'各艇ﾃﾞｰﾀ'!$B$4:$G$49,5,FALSE))</f>
      </c>
      <c r="I17" s="81"/>
      <c r="J17" s="39"/>
      <c r="K17" s="43"/>
      <c r="L17" s="79"/>
      <c r="M17" s="43"/>
      <c r="N17" s="265"/>
      <c r="O17" s="266"/>
      <c r="P17" s="267"/>
    </row>
    <row r="18" spans="1:16" s="4" customFormat="1" ht="14.25">
      <c r="A18" s="77"/>
      <c r="B18" s="39"/>
      <c r="C18" s="78">
        <f>IF(ISBLANK(B18),"",VLOOKUP(B18,'各艇ﾃﾞｰﾀ'!$B$4:$G$51,2,FALSE))</f>
      </c>
      <c r="D18" s="79">
        <f>IF(ISBLANK(B18),"",VLOOKUP(B18,'各艇ﾃﾞｰﾀ'!$B$4:$G$49,3,FALSE))</f>
      </c>
      <c r="E18" s="77"/>
      <c r="F18" s="116"/>
      <c r="G18" s="39"/>
      <c r="H18" s="80">
        <f>IF(ISBLANK(B18),"",VLOOKUP(B18,'各艇ﾃﾞｰﾀ'!$B$4:$G$49,5,FALSE))</f>
      </c>
      <c r="I18" s="81"/>
      <c r="J18" s="39"/>
      <c r="K18" s="43"/>
      <c r="L18" s="79"/>
      <c r="M18" s="43"/>
      <c r="N18" s="265"/>
      <c r="O18" s="266"/>
      <c r="P18" s="267"/>
    </row>
    <row r="19" spans="1:16" s="4" customFormat="1" ht="14.25">
      <c r="A19" s="77"/>
      <c r="B19" s="39"/>
      <c r="C19" s="78">
        <f>IF(ISBLANK(B19),"",VLOOKUP(B19,'各艇ﾃﾞｰﾀ'!$B$4:$G$51,2,FALSE))</f>
      </c>
      <c r="D19" s="79">
        <f>IF(ISBLANK(B19),"",VLOOKUP(B19,'各艇ﾃﾞｰﾀ'!$B$4:$G$49,3,FALSE))</f>
      </c>
      <c r="E19" s="77"/>
      <c r="F19" s="116"/>
      <c r="G19" s="39"/>
      <c r="H19" s="80">
        <f>IF(ISBLANK(B19),"",VLOOKUP(B19,'各艇ﾃﾞｰﾀ'!$B$4:$G$49,5,FALSE))</f>
      </c>
      <c r="I19" s="81"/>
      <c r="J19" s="39"/>
      <c r="K19" s="43"/>
      <c r="L19" s="79"/>
      <c r="M19" s="43"/>
      <c r="N19" s="265"/>
      <c r="O19" s="266"/>
      <c r="P19" s="267"/>
    </row>
    <row r="20" spans="1:16" s="4" customFormat="1" ht="14.25">
      <c r="A20" s="82"/>
      <c r="B20" s="45"/>
      <c r="C20" s="83">
        <f>IF(ISBLANK(B20),"",VLOOKUP(B20,'各艇ﾃﾞｰﾀ'!$B$4:$G$51,2,FALSE))</f>
      </c>
      <c r="D20" s="84">
        <f>IF(ISBLANK(B20),"",VLOOKUP(B20,'各艇ﾃﾞｰﾀ'!$B$4:$G$49,3,FALSE))</f>
      </c>
      <c r="E20" s="82"/>
      <c r="F20" s="117"/>
      <c r="G20" s="45"/>
      <c r="H20" s="85">
        <f>IF(ISBLANK(B20),"",VLOOKUP(B20,'各艇ﾃﾞｰﾀ'!$B$4:$G$49,5,FALSE))</f>
      </c>
      <c r="I20" s="86"/>
      <c r="J20" s="45"/>
      <c r="K20" s="48"/>
      <c r="L20" s="84"/>
      <c r="M20" s="48"/>
      <c r="N20" s="271"/>
      <c r="O20" s="272"/>
      <c r="P20" s="273"/>
    </row>
    <row r="21" spans="1:16" s="4" customFormat="1" ht="14.25">
      <c r="A21" s="87"/>
      <c r="B21" s="65"/>
      <c r="C21" s="88">
        <f>IF(ISBLANK(B21),"",VLOOKUP(B21,'各艇ﾃﾞｰﾀ'!$B$4:$G$51,2,FALSE))</f>
      </c>
      <c r="D21" s="89">
        <f>IF(ISBLANK(B21),"",VLOOKUP(B21,'各艇ﾃﾞｰﾀ'!$B$4:$G$49,3,FALSE))</f>
      </c>
      <c r="E21" s="87"/>
      <c r="F21" s="118"/>
      <c r="G21" s="55"/>
      <c r="H21" s="90">
        <f>IF(ISBLANK(B21),"",VLOOKUP(B21,'各艇ﾃﾞｰﾀ'!$B$4:$G$49,5,FALSE))</f>
      </c>
      <c r="I21" s="91"/>
      <c r="J21" s="55"/>
      <c r="K21" s="56"/>
      <c r="L21" s="89"/>
      <c r="M21" s="56"/>
      <c r="N21" s="268"/>
      <c r="O21" s="269"/>
      <c r="P21" s="270"/>
    </row>
    <row r="22" spans="1:16" s="4" customFormat="1" ht="14.25">
      <c r="A22" s="77"/>
      <c r="B22" s="39"/>
      <c r="C22" s="78">
        <f>IF(ISBLANK(B22),"",VLOOKUP(B22,'各艇ﾃﾞｰﾀ'!$B$4:$G$51,2,FALSE))</f>
      </c>
      <c r="D22" s="79">
        <f>IF(ISBLANK(B22),"",VLOOKUP(B22,'各艇ﾃﾞｰﾀ'!$B$4:$G$49,3,FALSE))</f>
      </c>
      <c r="E22" s="77"/>
      <c r="F22" s="116"/>
      <c r="G22" s="39"/>
      <c r="H22" s="80">
        <f>IF(ISBLANK(B22),"",VLOOKUP(B22,'各艇ﾃﾞｰﾀ'!$B$4:$G$49,5,FALSE))</f>
      </c>
      <c r="I22" s="81"/>
      <c r="J22" s="39"/>
      <c r="K22" s="43"/>
      <c r="L22" s="79"/>
      <c r="M22" s="43"/>
      <c r="N22" s="265"/>
      <c r="O22" s="266"/>
      <c r="P22" s="267"/>
    </row>
    <row r="23" spans="1:16" s="4" customFormat="1" ht="14.25">
      <c r="A23" s="82"/>
      <c r="B23" s="45"/>
      <c r="C23" s="83">
        <f>IF(ISBLANK(B23),"",VLOOKUP(B23,'各艇ﾃﾞｰﾀ'!$B$4:$G$51,2,FALSE))</f>
      </c>
      <c r="D23" s="84">
        <f>IF(ISBLANK(B23),"",VLOOKUP(B23,'各艇ﾃﾞｰﾀ'!$B$4:$G$49,3,FALSE))</f>
      </c>
      <c r="E23" s="82"/>
      <c r="F23" s="117"/>
      <c r="G23" s="45"/>
      <c r="H23" s="85">
        <f>IF(ISBLANK(B23),"",VLOOKUP(B23,'各艇ﾃﾞｰﾀ'!$B$4:$G$49,5,FALSE))</f>
      </c>
      <c r="I23" s="86"/>
      <c r="J23" s="45"/>
      <c r="K23" s="48"/>
      <c r="L23" s="84"/>
      <c r="M23" s="48"/>
      <c r="N23" s="271"/>
      <c r="O23" s="272"/>
      <c r="P23" s="273"/>
    </row>
    <row r="24" spans="1:16" ht="19.5" customHeight="1">
      <c r="A24" s="274" t="s">
        <v>79</v>
      </c>
      <c r="B24" s="280"/>
      <c r="C24" s="281"/>
      <c r="D24" s="289" t="s">
        <v>235</v>
      </c>
      <c r="E24" s="290"/>
      <c r="F24" s="291"/>
      <c r="G24" s="288" t="s">
        <v>244</v>
      </c>
      <c r="H24" s="280"/>
      <c r="I24" s="280"/>
      <c r="J24" s="280"/>
      <c r="K24" s="280"/>
      <c r="L24" s="280"/>
      <c r="M24" s="280"/>
      <c r="N24" s="280"/>
      <c r="O24" s="280"/>
      <c r="P24" s="281"/>
    </row>
    <row r="25" spans="1:16" ht="19.5" customHeight="1">
      <c r="A25" s="282"/>
      <c r="B25" s="283"/>
      <c r="C25" s="284"/>
      <c r="D25" s="292"/>
      <c r="E25" s="293"/>
      <c r="F25" s="294"/>
      <c r="G25" s="282"/>
      <c r="H25" s="283"/>
      <c r="I25" s="283"/>
      <c r="J25" s="283"/>
      <c r="K25" s="283"/>
      <c r="L25" s="283"/>
      <c r="M25" s="283"/>
      <c r="N25" s="283"/>
      <c r="O25" s="283"/>
      <c r="P25" s="284"/>
    </row>
    <row r="26" spans="1:16" ht="19.5" customHeight="1">
      <c r="A26" s="285"/>
      <c r="B26" s="286"/>
      <c r="C26" s="287"/>
      <c r="D26" s="292"/>
      <c r="E26" s="293"/>
      <c r="F26" s="294"/>
      <c r="G26" s="282"/>
      <c r="H26" s="283"/>
      <c r="I26" s="283"/>
      <c r="J26" s="283"/>
      <c r="K26" s="283"/>
      <c r="L26" s="283"/>
      <c r="M26" s="283"/>
      <c r="N26" s="283"/>
      <c r="O26" s="283"/>
      <c r="P26" s="284"/>
    </row>
    <row r="27" spans="1:16" ht="37.5" customHeight="1">
      <c r="A27" s="315" t="s">
        <v>83</v>
      </c>
      <c r="B27" s="316"/>
      <c r="C27" s="317"/>
      <c r="D27" s="295"/>
      <c r="E27" s="296"/>
      <c r="F27" s="297"/>
      <c r="G27" s="282"/>
      <c r="H27" s="283"/>
      <c r="I27" s="283"/>
      <c r="J27" s="283"/>
      <c r="K27" s="283"/>
      <c r="L27" s="283"/>
      <c r="M27" s="283"/>
      <c r="N27" s="283"/>
      <c r="O27" s="283"/>
      <c r="P27" s="284"/>
    </row>
    <row r="28" spans="1:16" ht="18" customHeight="1">
      <c r="A28" s="318"/>
      <c r="B28" s="319"/>
      <c r="C28" s="320"/>
      <c r="D28" s="289" t="s">
        <v>234</v>
      </c>
      <c r="E28" s="290"/>
      <c r="F28" s="291"/>
      <c r="G28" s="282"/>
      <c r="H28" s="283"/>
      <c r="I28" s="283"/>
      <c r="J28" s="283"/>
      <c r="K28" s="283"/>
      <c r="L28" s="283"/>
      <c r="M28" s="283"/>
      <c r="N28" s="283"/>
      <c r="O28" s="283"/>
      <c r="P28" s="284"/>
    </row>
    <row r="29" spans="1:16" ht="18" customHeight="1">
      <c r="A29" s="318"/>
      <c r="B29" s="319"/>
      <c r="C29" s="320"/>
      <c r="D29" s="292"/>
      <c r="E29" s="293"/>
      <c r="F29" s="294"/>
      <c r="G29" s="282"/>
      <c r="H29" s="283"/>
      <c r="I29" s="283"/>
      <c r="J29" s="283"/>
      <c r="K29" s="283"/>
      <c r="L29" s="283"/>
      <c r="M29" s="283"/>
      <c r="N29" s="283"/>
      <c r="O29" s="283"/>
      <c r="P29" s="284"/>
    </row>
    <row r="30" spans="1:16" ht="18" customHeight="1">
      <c r="A30" s="318"/>
      <c r="B30" s="319"/>
      <c r="C30" s="320"/>
      <c r="D30" s="292"/>
      <c r="E30" s="293"/>
      <c r="F30" s="294"/>
      <c r="G30" s="282"/>
      <c r="H30" s="283"/>
      <c r="I30" s="283"/>
      <c r="J30" s="283"/>
      <c r="K30" s="283"/>
      <c r="L30" s="283"/>
      <c r="M30" s="283"/>
      <c r="N30" s="283"/>
      <c r="O30" s="283"/>
      <c r="P30" s="284"/>
    </row>
    <row r="31" spans="1:16" ht="18" customHeight="1">
      <c r="A31" s="318"/>
      <c r="B31" s="319"/>
      <c r="C31" s="320"/>
      <c r="D31" s="292"/>
      <c r="E31" s="293"/>
      <c r="F31" s="294"/>
      <c r="G31" s="282"/>
      <c r="H31" s="283"/>
      <c r="I31" s="283"/>
      <c r="J31" s="283"/>
      <c r="K31" s="283"/>
      <c r="L31" s="283"/>
      <c r="M31" s="283"/>
      <c r="N31" s="283"/>
      <c r="O31" s="283"/>
      <c r="P31" s="284"/>
    </row>
    <row r="32" spans="1:16" ht="32.25" customHeight="1">
      <c r="A32" s="318"/>
      <c r="B32" s="319"/>
      <c r="C32" s="320"/>
      <c r="D32" s="292"/>
      <c r="E32" s="293"/>
      <c r="F32" s="294"/>
      <c r="G32" s="282"/>
      <c r="H32" s="283"/>
      <c r="I32" s="283"/>
      <c r="J32" s="283"/>
      <c r="K32" s="283"/>
      <c r="L32" s="283"/>
      <c r="M32" s="283"/>
      <c r="N32" s="283"/>
      <c r="O32" s="283"/>
      <c r="P32" s="284"/>
    </row>
    <row r="33" spans="1:16" ht="30" customHeight="1">
      <c r="A33" s="321"/>
      <c r="B33" s="322"/>
      <c r="C33" s="323"/>
      <c r="D33" s="295"/>
      <c r="E33" s="296"/>
      <c r="F33" s="297"/>
      <c r="G33" s="285"/>
      <c r="H33" s="286"/>
      <c r="I33" s="286"/>
      <c r="J33" s="286"/>
      <c r="K33" s="286"/>
      <c r="L33" s="286"/>
      <c r="M33" s="286"/>
      <c r="N33" s="286"/>
      <c r="O33" s="286"/>
      <c r="P33" s="287"/>
    </row>
  </sheetData>
  <sheetProtection password="EDAE" sheet="1"/>
  <mergeCells count="27">
    <mergeCell ref="N22:P22"/>
    <mergeCell ref="N23:P23"/>
    <mergeCell ref="A24:C26"/>
    <mergeCell ref="D24:F27"/>
    <mergeCell ref="G24:P33"/>
    <mergeCell ref="A27:C33"/>
    <mergeCell ref="D28:F33"/>
    <mergeCell ref="C1:I1"/>
    <mergeCell ref="N12:P12"/>
    <mergeCell ref="N13:P13"/>
    <mergeCell ref="N6:P6"/>
    <mergeCell ref="N7:P7"/>
    <mergeCell ref="N8:P8"/>
    <mergeCell ref="N9:P9"/>
    <mergeCell ref="B2:I2"/>
    <mergeCell ref="N4:P4"/>
    <mergeCell ref="N5:P5"/>
    <mergeCell ref="N10:P10"/>
    <mergeCell ref="N20:P20"/>
    <mergeCell ref="N21:P21"/>
    <mergeCell ref="N11:P11"/>
    <mergeCell ref="N14:P14"/>
    <mergeCell ref="N15:P15"/>
    <mergeCell ref="N16:P16"/>
    <mergeCell ref="N17:P17"/>
    <mergeCell ref="N18:P18"/>
    <mergeCell ref="N19:P19"/>
  </mergeCells>
  <printOptions/>
  <pageMargins left="0.35" right="0.12" top="0.16" bottom="0.27" header="0.5118110236220472" footer="0.32"/>
  <pageSetup horizontalDpi="200" verticalDpi="200" orientation="landscape" paperSize="9" r:id="rId1"/>
</worksheet>
</file>

<file path=xl/worksheets/sheet9.xml><?xml version="1.0" encoding="utf-8"?>
<worksheet xmlns="http://schemas.openxmlformats.org/spreadsheetml/2006/main" xmlns:r="http://schemas.openxmlformats.org/officeDocument/2006/relationships">
  <dimension ref="A1:M54"/>
  <sheetViews>
    <sheetView zoomScale="90" zoomScaleNormal="90" workbookViewId="0" topLeftCell="A1">
      <selection activeCell="N1" sqref="N1"/>
    </sheetView>
  </sheetViews>
  <sheetFormatPr defaultColWidth="9.00390625" defaultRowHeight="13.5"/>
  <cols>
    <col min="1" max="1" width="4.25390625" style="5" customWidth="1"/>
    <col min="2" max="2" width="6.50390625" style="4" customWidth="1"/>
    <col min="3" max="3" width="15.375" style="5" customWidth="1"/>
    <col min="4" max="5" width="7.875" style="5" customWidth="1"/>
    <col min="6" max="7" width="7.875" style="61" customWidth="1"/>
    <col min="8" max="8" width="7.875" style="5" customWidth="1"/>
    <col min="9" max="9" width="6.625" style="5" customWidth="1"/>
    <col min="10" max="10" width="7.875" style="5" customWidth="1"/>
    <col min="11" max="12" width="3.125" style="5" customWidth="1"/>
    <col min="13" max="13" width="6.625" style="5" customWidth="1"/>
    <col min="14" max="16384" width="9.00390625" style="5" customWidth="1"/>
  </cols>
  <sheetData>
    <row r="1" spans="1:13" ht="19.5" customHeight="1">
      <c r="A1" s="346" t="s">
        <v>317</v>
      </c>
      <c r="B1" s="346"/>
      <c r="C1" s="346"/>
      <c r="D1" s="346"/>
      <c r="E1" s="346"/>
      <c r="F1" s="346"/>
      <c r="G1" s="346"/>
      <c r="H1" s="346"/>
      <c r="I1" s="346"/>
      <c r="J1" s="346"/>
      <c r="K1" s="346"/>
      <c r="L1" s="346"/>
      <c r="M1" s="346"/>
    </row>
    <row r="2" spans="1:13" s="17" customFormat="1" ht="20.25" customHeight="1">
      <c r="A2" s="327" t="s">
        <v>259</v>
      </c>
      <c r="B2" s="327"/>
      <c r="C2" s="327"/>
      <c r="D2" s="327"/>
      <c r="E2" s="327"/>
      <c r="F2" s="327"/>
      <c r="G2" s="327"/>
      <c r="H2" s="327"/>
      <c r="I2" s="327"/>
      <c r="J2" s="327"/>
      <c r="K2" s="327"/>
      <c r="L2" s="327"/>
      <c r="M2" s="327"/>
    </row>
    <row r="3" spans="10:13" ht="21" customHeight="1">
      <c r="J3" s="347" t="s">
        <v>319</v>
      </c>
      <c r="K3" s="347"/>
      <c r="L3" s="347"/>
      <c r="M3" s="347"/>
    </row>
    <row r="4" spans="1:13" s="16" customFormat="1" ht="54.75" customHeight="1">
      <c r="A4" s="18" t="s">
        <v>9</v>
      </c>
      <c r="B4" s="31" t="s">
        <v>30</v>
      </c>
      <c r="C4" s="66" t="s">
        <v>31</v>
      </c>
      <c r="D4" s="22" t="s">
        <v>163</v>
      </c>
      <c r="E4" s="22" t="s">
        <v>172</v>
      </c>
      <c r="F4" s="22" t="s">
        <v>159</v>
      </c>
      <c r="G4" s="22" t="s">
        <v>173</v>
      </c>
      <c r="H4" s="22" t="s">
        <v>160</v>
      </c>
      <c r="I4" s="22" t="s">
        <v>164</v>
      </c>
      <c r="J4" s="18" t="s">
        <v>32</v>
      </c>
      <c r="K4" s="19" t="s">
        <v>80</v>
      </c>
      <c r="L4" s="19" t="s">
        <v>81</v>
      </c>
      <c r="M4" s="22" t="s">
        <v>152</v>
      </c>
    </row>
    <row r="5" spans="1:13" ht="14.25">
      <c r="A5" s="108" t="s">
        <v>108</v>
      </c>
      <c r="B5" s="34">
        <v>6352</v>
      </c>
      <c r="C5" s="67" t="str">
        <f>IF(ISBLANK(B5),"",VLOOKUP(B5,'各艇ﾃﾞｰﾀ'!$B$4:$G$51,2,FALSE))</f>
        <v>ｸﾞﾗﾝｱﾙﾏｼﾞﾛ</v>
      </c>
      <c r="D5" s="119">
        <v>17.8</v>
      </c>
      <c r="E5" s="96">
        <v>28.1</v>
      </c>
      <c r="F5" s="96">
        <v>20</v>
      </c>
      <c r="G5" s="96">
        <v>20.6</v>
      </c>
      <c r="H5" s="119">
        <v>12.5</v>
      </c>
      <c r="I5" s="96">
        <v>1</v>
      </c>
      <c r="J5" s="36">
        <f aca="true" t="shared" si="0" ref="J5:J28">SUM(D5:I5)</f>
        <v>100</v>
      </c>
      <c r="K5" s="37"/>
      <c r="L5" s="37"/>
      <c r="M5" s="100"/>
    </row>
    <row r="6" spans="1:13" ht="14.25">
      <c r="A6" s="53" t="s">
        <v>109</v>
      </c>
      <c r="B6" s="39">
        <v>1611</v>
      </c>
      <c r="C6" s="67" t="str">
        <f>IF(ISBLANK(B6),"",VLOOKUP(B6,'各艇ﾃﾞｰﾀ'!$B$4:$G$51,2,FALSE))</f>
        <v>ﾈﾌﾟﾁｭｰﾝXⅡ</v>
      </c>
      <c r="D6" s="41">
        <v>13.3</v>
      </c>
      <c r="E6" s="41">
        <v>24.4</v>
      </c>
      <c r="F6" s="41">
        <v>15.6</v>
      </c>
      <c r="G6" s="41">
        <v>26.3</v>
      </c>
      <c r="H6" s="41">
        <v>11.3</v>
      </c>
      <c r="I6" s="41">
        <v>1</v>
      </c>
      <c r="J6" s="43">
        <f t="shared" si="0"/>
        <v>91.9</v>
      </c>
      <c r="K6" s="44"/>
      <c r="L6" s="44"/>
      <c r="M6" s="54"/>
    </row>
    <row r="7" spans="1:13" ht="14.25">
      <c r="A7" s="53" t="s">
        <v>110</v>
      </c>
      <c r="B7" s="39">
        <v>6166</v>
      </c>
      <c r="C7" s="67" t="str">
        <f>IF(ISBLANK(B7),"",VLOOKUP(B7,'各艇ﾃﾞｰﾀ'!$B$4:$G$51,2,FALSE))</f>
        <v>HAURAKI</v>
      </c>
      <c r="D7" s="41"/>
      <c r="E7" s="41">
        <v>26.3</v>
      </c>
      <c r="F7" s="41">
        <v>16.7</v>
      </c>
      <c r="G7" s="41">
        <v>28.1</v>
      </c>
      <c r="H7" s="41">
        <v>17.5</v>
      </c>
      <c r="I7" s="41">
        <v>1</v>
      </c>
      <c r="J7" s="43">
        <f t="shared" si="0"/>
        <v>89.6</v>
      </c>
      <c r="K7" s="44"/>
      <c r="L7" s="44"/>
      <c r="M7" s="54" t="s">
        <v>221</v>
      </c>
    </row>
    <row r="8" spans="1:13" ht="14.25">
      <c r="A8" s="53" t="s">
        <v>111</v>
      </c>
      <c r="B8" s="39">
        <v>319</v>
      </c>
      <c r="C8" s="67" t="str">
        <f>IF(ISBLANK(B8),"",VLOOKUP(B8,'各艇ﾃﾞｰﾀ'!$B$4:$G$51,2,FALSE))</f>
        <v>かまくら</v>
      </c>
      <c r="D8" s="97">
        <v>14.4</v>
      </c>
      <c r="E8" s="41">
        <v>18.8</v>
      </c>
      <c r="F8" s="41">
        <v>14.4</v>
      </c>
      <c r="G8" s="41">
        <v>16.9</v>
      </c>
      <c r="H8" s="41">
        <v>7.5</v>
      </c>
      <c r="I8" s="41">
        <v>1</v>
      </c>
      <c r="J8" s="43">
        <f t="shared" si="0"/>
        <v>73</v>
      </c>
      <c r="K8" s="44"/>
      <c r="L8" s="44"/>
      <c r="M8" s="54" t="s">
        <v>221</v>
      </c>
    </row>
    <row r="9" spans="1:13" ht="14.25">
      <c r="A9" s="58" t="s">
        <v>131</v>
      </c>
      <c r="B9" s="45">
        <v>321</v>
      </c>
      <c r="C9" s="68" t="str">
        <f>IF(ISBLANK(B9),"",VLOOKUP(B9,'各艇ﾃﾞｰﾀ'!$B$4:$G$51,2,FALSE))</f>
        <v>ケロニア</v>
      </c>
      <c r="D9" s="46">
        <v>15.6</v>
      </c>
      <c r="E9" s="164">
        <v>20.6</v>
      </c>
      <c r="F9" s="46">
        <v>17.8</v>
      </c>
      <c r="G9" s="46">
        <v>1</v>
      </c>
      <c r="H9" s="46">
        <v>16.3</v>
      </c>
      <c r="I9" s="46">
        <v>1</v>
      </c>
      <c r="J9" s="48">
        <f t="shared" si="0"/>
        <v>72.3</v>
      </c>
      <c r="K9" s="49"/>
      <c r="L9" s="49"/>
      <c r="M9" s="102"/>
    </row>
    <row r="10" spans="1:13" ht="14.25">
      <c r="A10" s="108" t="s">
        <v>112</v>
      </c>
      <c r="B10" s="55">
        <v>380</v>
      </c>
      <c r="C10" s="69" t="str">
        <f>IF(ISBLANK(B10),"",VLOOKUP(B10,'各艇ﾃﾞｰﾀ'!$B$4:$G$51,2,FALSE))</f>
        <v>テティス 4</v>
      </c>
      <c r="D10" s="119">
        <v>12.2</v>
      </c>
      <c r="E10" s="96">
        <v>1</v>
      </c>
      <c r="F10" s="96">
        <v>18.9</v>
      </c>
      <c r="G10" s="119">
        <v>30</v>
      </c>
      <c r="H10" s="96">
        <v>6.3</v>
      </c>
      <c r="I10" s="96">
        <v>1</v>
      </c>
      <c r="J10" s="56">
        <f t="shared" si="0"/>
        <v>69.39999999999999</v>
      </c>
      <c r="K10" s="57"/>
      <c r="L10" s="57"/>
      <c r="M10" s="50"/>
    </row>
    <row r="11" spans="1:13" ht="14.25">
      <c r="A11" s="53" t="s">
        <v>113</v>
      </c>
      <c r="B11" s="39">
        <v>4469</v>
      </c>
      <c r="C11" s="67" t="str">
        <f>IF(ISBLANK(B11),"",VLOOKUP(B11,'各艇ﾃﾞｰﾀ'!$B$4:$G$51,2,FALSE))</f>
        <v>未央</v>
      </c>
      <c r="D11" s="41">
        <v>7.8</v>
      </c>
      <c r="E11" s="97">
        <v>15</v>
      </c>
      <c r="F11" s="41">
        <v>8.9</v>
      </c>
      <c r="G11" s="41">
        <v>24.4</v>
      </c>
      <c r="H11" s="41">
        <v>8.8</v>
      </c>
      <c r="I11" s="41">
        <v>1</v>
      </c>
      <c r="J11" s="43">
        <f t="shared" si="0"/>
        <v>65.9</v>
      </c>
      <c r="K11" s="44"/>
      <c r="L11" s="44"/>
      <c r="M11" s="54"/>
    </row>
    <row r="12" spans="1:13" ht="14.25">
      <c r="A12" s="53" t="s">
        <v>114</v>
      </c>
      <c r="B12" s="39">
        <v>162</v>
      </c>
      <c r="C12" s="67" t="str">
        <f>IF(ISBLANK(B12),"",VLOOKUP(B12,'各艇ﾃﾞｰﾀ'!$B$4:$G$51,2,FALSE))</f>
        <v>ﾌｪﾆｯｸｽ</v>
      </c>
      <c r="D12" s="41">
        <v>10</v>
      </c>
      <c r="E12" s="41">
        <v>22.5</v>
      </c>
      <c r="F12" s="41">
        <v>13.3</v>
      </c>
      <c r="G12" s="41">
        <v>15</v>
      </c>
      <c r="H12" s="41">
        <v>1</v>
      </c>
      <c r="I12" s="41">
        <v>1</v>
      </c>
      <c r="J12" s="43">
        <f t="shared" si="0"/>
        <v>62.8</v>
      </c>
      <c r="K12" s="44"/>
      <c r="L12" s="44"/>
      <c r="M12" s="54"/>
    </row>
    <row r="13" spans="1:13" ht="14.25">
      <c r="A13" s="53" t="s">
        <v>115</v>
      </c>
      <c r="B13" s="39">
        <v>1985</v>
      </c>
      <c r="C13" s="67" t="str">
        <f>IF(ISBLANK(B13),"",VLOOKUP(B13,'各艇ﾃﾞｰﾀ'!$B$4:$G$51,2,FALSE))</f>
        <v>波勝</v>
      </c>
      <c r="D13" s="41">
        <v>16.7</v>
      </c>
      <c r="E13" s="41">
        <v>16.9</v>
      </c>
      <c r="F13" s="41">
        <v>12.2</v>
      </c>
      <c r="G13" s="41">
        <v>13.1</v>
      </c>
      <c r="H13" s="41"/>
      <c r="I13" s="41">
        <v>1</v>
      </c>
      <c r="J13" s="43">
        <f t="shared" si="0"/>
        <v>59.9</v>
      </c>
      <c r="K13" s="44"/>
      <c r="L13" s="44"/>
      <c r="M13" s="54"/>
    </row>
    <row r="14" spans="1:13" ht="14.25">
      <c r="A14" s="58" t="s">
        <v>116</v>
      </c>
      <c r="B14" s="45">
        <v>2640</v>
      </c>
      <c r="C14" s="68" t="str">
        <f>IF(ISBLANK(B14),"",VLOOKUP(B14,'各艇ﾃﾞｰﾀ'!$B$4:$G$51,2,FALSE))</f>
        <v>ｻﾝﾋﾞｰﾑ3</v>
      </c>
      <c r="D14" s="46">
        <v>11.1</v>
      </c>
      <c r="E14" s="46">
        <v>9.4</v>
      </c>
      <c r="F14" s="46">
        <v>3.3</v>
      </c>
      <c r="G14" s="46">
        <v>7.5</v>
      </c>
      <c r="H14" s="46">
        <v>18.8</v>
      </c>
      <c r="I14" s="46">
        <v>1</v>
      </c>
      <c r="J14" s="48">
        <f t="shared" si="0"/>
        <v>51.1</v>
      </c>
      <c r="K14" s="49"/>
      <c r="L14" s="49"/>
      <c r="M14" s="102"/>
    </row>
    <row r="15" spans="1:13" ht="14.25">
      <c r="A15" s="108" t="s">
        <v>127</v>
      </c>
      <c r="B15" s="34">
        <v>4014</v>
      </c>
      <c r="C15" s="69" t="str">
        <f>IF(ISBLANK(B15),"",VLOOKUP(B15,'各艇ﾃﾞｰﾀ'!$B$4:$G$51,2,FALSE))</f>
        <v>アルファ</v>
      </c>
      <c r="D15" s="96">
        <v>20</v>
      </c>
      <c r="E15" s="96">
        <v>30</v>
      </c>
      <c r="F15" s="96"/>
      <c r="G15" s="96"/>
      <c r="H15" s="96"/>
      <c r="I15" s="96">
        <v>1</v>
      </c>
      <c r="J15" s="56">
        <f t="shared" si="0"/>
        <v>51</v>
      </c>
      <c r="K15" s="57"/>
      <c r="L15" s="57"/>
      <c r="M15" s="100"/>
    </row>
    <row r="16" spans="1:13" ht="14.25">
      <c r="A16" s="53" t="s">
        <v>128</v>
      </c>
      <c r="B16" s="39">
        <v>199</v>
      </c>
      <c r="C16" s="67" t="str">
        <f>IF(ISBLANK(B16),"",VLOOKUP(B16,'各艇ﾃﾞｰﾀ'!$B$4:$G$51,2,FALSE))</f>
        <v>サ－モン4</v>
      </c>
      <c r="D16" s="41">
        <v>6.7</v>
      </c>
      <c r="E16" s="41">
        <v>13.1</v>
      </c>
      <c r="F16" s="41">
        <v>2.2</v>
      </c>
      <c r="G16" s="41">
        <v>1</v>
      </c>
      <c r="H16" s="41">
        <v>20</v>
      </c>
      <c r="I16" s="41">
        <v>1</v>
      </c>
      <c r="J16" s="43">
        <f t="shared" si="0"/>
        <v>44</v>
      </c>
      <c r="K16" s="44"/>
      <c r="L16" s="44"/>
      <c r="M16" s="51"/>
    </row>
    <row r="17" spans="1:13" ht="14.25">
      <c r="A17" s="53" t="s">
        <v>117</v>
      </c>
      <c r="B17" s="39">
        <v>2212</v>
      </c>
      <c r="C17" s="67" t="str">
        <f>IF(ISBLANK(B17),"",VLOOKUP(B17,'各艇ﾃﾞｰﾀ'!$B$4:$G$51,2,FALSE))</f>
        <v>衣笠</v>
      </c>
      <c r="D17" s="97">
        <v>4.4</v>
      </c>
      <c r="E17" s="41"/>
      <c r="F17" s="41">
        <v>11.1</v>
      </c>
      <c r="G17" s="41">
        <v>18.8</v>
      </c>
      <c r="H17" s="41">
        <v>1</v>
      </c>
      <c r="I17" s="41"/>
      <c r="J17" s="43">
        <f t="shared" si="0"/>
        <v>35.3</v>
      </c>
      <c r="K17" s="44"/>
      <c r="L17" s="44"/>
      <c r="M17" s="51"/>
    </row>
    <row r="18" spans="1:13" ht="14.25">
      <c r="A18" s="53" t="s">
        <v>118</v>
      </c>
      <c r="B18" s="39">
        <v>5755</v>
      </c>
      <c r="C18" s="67" t="str">
        <f>IF(ISBLANK(B18),"",VLOOKUP(B18,'各艇ﾃﾞｰﾀ'!$B$4:$G$51,2,FALSE))</f>
        <v>ランカ</v>
      </c>
      <c r="D18" s="41">
        <v>18.9</v>
      </c>
      <c r="E18" s="41"/>
      <c r="F18" s="97"/>
      <c r="G18" s="41"/>
      <c r="H18" s="41">
        <v>10</v>
      </c>
      <c r="I18" s="97">
        <v>1</v>
      </c>
      <c r="J18" s="43">
        <f t="shared" si="0"/>
        <v>29.9</v>
      </c>
      <c r="K18" s="44"/>
      <c r="L18" s="44"/>
      <c r="M18" s="54" t="s">
        <v>233</v>
      </c>
    </row>
    <row r="19" spans="1:13" ht="14.25">
      <c r="A19" s="58" t="s">
        <v>119</v>
      </c>
      <c r="B19" s="45">
        <v>346</v>
      </c>
      <c r="C19" s="68" t="str">
        <f>IF(ISBLANK(B19),"",VLOOKUP(B19,'各艇ﾃﾞｰﾀ'!$B$4:$G$51,2,FALSE))</f>
        <v>飛車角</v>
      </c>
      <c r="D19" s="46">
        <v>5.6</v>
      </c>
      <c r="E19" s="46">
        <v>7.5</v>
      </c>
      <c r="F19" s="46">
        <v>5.6</v>
      </c>
      <c r="G19" s="46">
        <v>9.4</v>
      </c>
      <c r="H19" s="46"/>
      <c r="I19" s="46">
        <v>1</v>
      </c>
      <c r="J19" s="48">
        <f t="shared" si="0"/>
        <v>29.1</v>
      </c>
      <c r="K19" s="49"/>
      <c r="L19" s="49"/>
      <c r="M19" s="102" t="s">
        <v>221</v>
      </c>
    </row>
    <row r="20" spans="1:13" ht="14.25">
      <c r="A20" s="108" t="s">
        <v>120</v>
      </c>
      <c r="B20" s="55">
        <v>4323</v>
      </c>
      <c r="C20" s="69" t="str">
        <f>IF(ISBLANK(B20),"",VLOOKUP(B20,'各艇ﾃﾞｰﾀ'!$B$4:$G$51,2,FALSE))</f>
        <v>飛天</v>
      </c>
      <c r="D20" s="119">
        <v>3.3</v>
      </c>
      <c r="E20" s="96">
        <v>1</v>
      </c>
      <c r="F20" s="96">
        <v>7.8</v>
      </c>
      <c r="G20" s="96"/>
      <c r="H20" s="96">
        <v>13.8</v>
      </c>
      <c r="I20" s="96">
        <v>1</v>
      </c>
      <c r="J20" s="56">
        <f t="shared" si="0"/>
        <v>26.9</v>
      </c>
      <c r="K20" s="57"/>
      <c r="L20" s="57"/>
      <c r="M20" s="54" t="s">
        <v>240</v>
      </c>
    </row>
    <row r="21" spans="1:13" ht="14.25">
      <c r="A21" s="53" t="s">
        <v>121</v>
      </c>
      <c r="B21" s="39">
        <v>312</v>
      </c>
      <c r="C21" s="67" t="str">
        <f>IF(ISBLANK(B21),"",VLOOKUP(B21,'各艇ﾃﾞｰﾀ'!$B$4:$G$51,2,FALSE))</f>
        <v>はやとり</v>
      </c>
      <c r="D21" s="41">
        <v>8.9</v>
      </c>
      <c r="E21" s="41">
        <v>11.3</v>
      </c>
      <c r="F21" s="41">
        <v>4.4</v>
      </c>
      <c r="G21" s="41"/>
      <c r="H21" s="41">
        <v>1</v>
      </c>
      <c r="I21" s="41">
        <v>1</v>
      </c>
      <c r="J21" s="43">
        <f t="shared" si="0"/>
        <v>26.6</v>
      </c>
      <c r="K21" s="44"/>
      <c r="L21" s="57"/>
      <c r="M21" s="51"/>
    </row>
    <row r="22" spans="1:13" ht="14.25">
      <c r="A22" s="53" t="s">
        <v>122</v>
      </c>
      <c r="B22" s="39">
        <v>4400</v>
      </c>
      <c r="C22" s="67" t="str">
        <f>IF(ISBLANK(B22),"",VLOOKUP(B22,'各艇ﾃﾞｰﾀ'!$B$4:$G$51,2,FALSE))</f>
        <v>アイデアル</v>
      </c>
      <c r="D22" s="41">
        <v>1.1</v>
      </c>
      <c r="E22" s="41"/>
      <c r="F22" s="41"/>
      <c r="G22" s="41">
        <v>22.5</v>
      </c>
      <c r="H22" s="41">
        <v>1</v>
      </c>
      <c r="I22" s="41">
        <v>1</v>
      </c>
      <c r="J22" s="43">
        <f t="shared" si="0"/>
        <v>25.6</v>
      </c>
      <c r="K22" s="44"/>
      <c r="L22" s="44"/>
      <c r="M22" s="54" t="s">
        <v>231</v>
      </c>
    </row>
    <row r="23" spans="1:13" ht="14.25">
      <c r="A23" s="53" t="s">
        <v>123</v>
      </c>
      <c r="B23" s="99">
        <v>1735</v>
      </c>
      <c r="C23" s="67" t="str">
        <f>IF(ISBLANK(B23),"",VLOOKUP(B23,'各艇ﾃﾞｰﾀ'!$B$4:$G$51,2,FALSE))</f>
        <v>桜工</v>
      </c>
      <c r="D23" s="41"/>
      <c r="E23" s="97"/>
      <c r="F23" s="41">
        <v>10</v>
      </c>
      <c r="G23" s="41"/>
      <c r="H23" s="41">
        <v>5</v>
      </c>
      <c r="I23" s="41"/>
      <c r="J23" s="43">
        <f t="shared" si="0"/>
        <v>15</v>
      </c>
      <c r="K23" s="44"/>
      <c r="L23" s="44"/>
      <c r="M23" s="54"/>
    </row>
    <row r="24" spans="1:13" ht="14.25">
      <c r="A24" s="58" t="s">
        <v>129</v>
      </c>
      <c r="B24" s="45">
        <v>1733</v>
      </c>
      <c r="C24" s="68" t="s">
        <v>288</v>
      </c>
      <c r="D24" s="47"/>
      <c r="E24" s="52"/>
      <c r="F24" s="47"/>
      <c r="G24" s="101"/>
      <c r="H24" s="47">
        <v>15</v>
      </c>
      <c r="I24" s="46"/>
      <c r="J24" s="48">
        <f t="shared" si="0"/>
        <v>15</v>
      </c>
      <c r="K24" s="49"/>
      <c r="L24" s="49"/>
      <c r="M24" s="102"/>
    </row>
    <row r="25" spans="1:13" ht="14.25">
      <c r="A25" s="108" t="s">
        <v>124</v>
      </c>
      <c r="B25" s="55">
        <v>4010</v>
      </c>
      <c r="C25" s="69" t="str">
        <f>IF(ISBLANK(B25),"",VLOOKUP(B25,'各艇ﾃﾞｰﾀ'!$B$4:$G$51,2,FALSE))</f>
        <v>ナジャ</v>
      </c>
      <c r="D25" s="96">
        <v>2.2</v>
      </c>
      <c r="E25" s="96">
        <v>1</v>
      </c>
      <c r="F25" s="96"/>
      <c r="G25" s="96">
        <v>11.3</v>
      </c>
      <c r="H25" s="96"/>
      <c r="I25" s="96"/>
      <c r="J25" s="56">
        <f t="shared" si="0"/>
        <v>14.5</v>
      </c>
      <c r="K25" s="57"/>
      <c r="L25" s="57"/>
      <c r="M25" s="50"/>
    </row>
    <row r="26" spans="1:13" ht="14.25">
      <c r="A26" s="53" t="s">
        <v>125</v>
      </c>
      <c r="B26" s="55">
        <v>131</v>
      </c>
      <c r="C26" s="67" t="str">
        <f>IF(ISBLANK(B26),"",VLOOKUP(B26,'各艇ﾃﾞｰﾀ'!$B$4:$G$51,2,FALSE))</f>
        <v>ふるたか</v>
      </c>
      <c r="D26" s="41"/>
      <c r="E26" s="41"/>
      <c r="F26" s="41">
        <v>6.7</v>
      </c>
      <c r="G26" s="41"/>
      <c r="H26" s="41"/>
      <c r="I26" s="41"/>
      <c r="J26" s="43">
        <f t="shared" si="0"/>
        <v>6.7</v>
      </c>
      <c r="K26" s="44"/>
      <c r="L26" s="44"/>
      <c r="M26" s="257"/>
    </row>
    <row r="27" spans="1:13" ht="14.25">
      <c r="A27" s="53" t="s">
        <v>132</v>
      </c>
      <c r="B27" s="39">
        <v>2759</v>
      </c>
      <c r="C27" s="67" t="str">
        <f>IF(ISBLANK(B27),"",VLOOKUP(B27,'各艇ﾃﾞｰﾀ'!$B$4:$G$51,2,FALSE))</f>
        <v>イクソラⅢ</v>
      </c>
      <c r="D27" s="41"/>
      <c r="E27" s="41"/>
      <c r="F27" s="41">
        <v>1.1</v>
      </c>
      <c r="G27" s="97"/>
      <c r="H27" s="41"/>
      <c r="I27" s="97"/>
      <c r="J27" s="43">
        <f t="shared" si="0"/>
        <v>1.1</v>
      </c>
      <c r="K27" s="44"/>
      <c r="L27" s="44"/>
      <c r="M27" s="54"/>
    </row>
    <row r="28" spans="1:13" ht="14.25">
      <c r="A28" s="53" t="s">
        <v>133</v>
      </c>
      <c r="B28" s="99">
        <v>1199</v>
      </c>
      <c r="C28" s="67" t="s">
        <v>249</v>
      </c>
      <c r="D28" s="41"/>
      <c r="E28" s="41"/>
      <c r="F28" s="41"/>
      <c r="G28" s="41">
        <v>1</v>
      </c>
      <c r="H28" s="41"/>
      <c r="I28" s="41"/>
      <c r="J28" s="43">
        <f t="shared" si="0"/>
        <v>1</v>
      </c>
      <c r="K28" s="44"/>
      <c r="L28" s="44"/>
      <c r="M28" s="54"/>
    </row>
    <row r="29" spans="1:13" ht="14.25">
      <c r="A29" s="58" t="s">
        <v>323</v>
      </c>
      <c r="B29" s="45">
        <v>346</v>
      </c>
      <c r="C29" s="68" t="s">
        <v>321</v>
      </c>
      <c r="D29" s="52"/>
      <c r="E29" s="46"/>
      <c r="F29" s="47"/>
      <c r="G29" s="47"/>
      <c r="H29" s="47"/>
      <c r="I29" s="46">
        <v>1</v>
      </c>
      <c r="J29" s="48">
        <v>1</v>
      </c>
      <c r="K29" s="49"/>
      <c r="L29" s="49"/>
      <c r="M29" s="102"/>
    </row>
    <row r="30" spans="1:13" ht="14.25">
      <c r="A30" s="108" t="s">
        <v>322</v>
      </c>
      <c r="B30" s="34">
        <v>178</v>
      </c>
      <c r="C30" s="98" t="s">
        <v>239</v>
      </c>
      <c r="D30" s="50"/>
      <c r="E30" s="50"/>
      <c r="F30" s="35"/>
      <c r="G30" s="35"/>
      <c r="H30" s="35"/>
      <c r="I30" s="96"/>
      <c r="J30" s="56">
        <f>SUM(D30:I30)</f>
        <v>0</v>
      </c>
      <c r="K30" s="37"/>
      <c r="L30" s="37"/>
      <c r="M30" s="100" t="s">
        <v>232</v>
      </c>
    </row>
    <row r="31" spans="1:13" ht="14.25">
      <c r="A31" s="53"/>
      <c r="B31" s="39"/>
      <c r="C31" s="67"/>
      <c r="D31" s="54"/>
      <c r="E31" s="41"/>
      <c r="F31" s="40"/>
      <c r="G31" s="40"/>
      <c r="H31" s="40"/>
      <c r="I31" s="41"/>
      <c r="J31" s="43"/>
      <c r="K31" s="44"/>
      <c r="L31" s="44"/>
      <c r="M31" s="54"/>
    </row>
    <row r="32" spans="1:13" ht="14.25">
      <c r="A32" s="53"/>
      <c r="B32" s="39"/>
      <c r="C32" s="67"/>
      <c r="D32" s="41"/>
      <c r="E32" s="51"/>
      <c r="F32" s="40"/>
      <c r="G32" s="40"/>
      <c r="H32" s="42"/>
      <c r="I32" s="41"/>
      <c r="J32" s="43"/>
      <c r="K32" s="44"/>
      <c r="L32" s="44"/>
      <c r="M32" s="51"/>
    </row>
    <row r="33" spans="1:13" ht="14.25">
      <c r="A33" s="53"/>
      <c r="B33" s="39"/>
      <c r="C33" s="67"/>
      <c r="D33" s="42"/>
      <c r="E33" s="54"/>
      <c r="F33" s="40"/>
      <c r="G33" s="60"/>
      <c r="H33" s="60"/>
      <c r="I33" s="42"/>
      <c r="J33" s="43"/>
      <c r="K33" s="44"/>
      <c r="L33" s="44"/>
      <c r="M33" s="51"/>
    </row>
    <row r="34" spans="1:13" ht="14.25">
      <c r="A34" s="58"/>
      <c r="B34" s="45"/>
      <c r="C34" s="68"/>
      <c r="D34" s="46"/>
      <c r="E34" s="52"/>
      <c r="F34" s="47"/>
      <c r="G34" s="47"/>
      <c r="H34" s="101"/>
      <c r="I34" s="46"/>
      <c r="J34" s="48"/>
      <c r="K34" s="49"/>
      <c r="L34" s="49"/>
      <c r="M34" s="102"/>
    </row>
    <row r="35" spans="1:13" ht="14.25">
      <c r="A35" s="108"/>
      <c r="B35" s="34"/>
      <c r="C35" s="69"/>
      <c r="D35" s="106"/>
      <c r="E35" s="100"/>
      <c r="F35" s="35"/>
      <c r="G35" s="109"/>
      <c r="H35" s="109"/>
      <c r="I35" s="106"/>
      <c r="J35" s="56"/>
      <c r="K35" s="37"/>
      <c r="L35" s="37"/>
      <c r="M35" s="50"/>
    </row>
    <row r="36" spans="1:13" ht="14.25">
      <c r="A36" s="110"/>
      <c r="B36" s="55"/>
      <c r="C36" s="69"/>
      <c r="D36" s="112"/>
      <c r="E36" s="112"/>
      <c r="F36" s="113"/>
      <c r="G36" s="113"/>
      <c r="H36" s="113"/>
      <c r="I36" s="111"/>
      <c r="J36" s="43"/>
      <c r="K36" s="57"/>
      <c r="L36" s="57"/>
      <c r="M36" s="114"/>
    </row>
    <row r="37" spans="1:13" ht="14.25">
      <c r="A37" s="53"/>
      <c r="B37" s="99"/>
      <c r="C37" s="67"/>
      <c r="D37" s="51"/>
      <c r="E37" s="51"/>
      <c r="F37" s="40"/>
      <c r="G37" s="40"/>
      <c r="H37" s="40"/>
      <c r="I37" s="41"/>
      <c r="J37" s="43"/>
      <c r="K37" s="44"/>
      <c r="L37" s="44"/>
      <c r="M37" s="54"/>
    </row>
    <row r="38" spans="1:13" ht="14.25">
      <c r="A38" s="38"/>
      <c r="B38" s="99"/>
      <c r="C38" s="67"/>
      <c r="D38" s="51"/>
      <c r="E38" s="41"/>
      <c r="F38" s="40"/>
      <c r="G38" s="40"/>
      <c r="H38" s="40"/>
      <c r="I38" s="51"/>
      <c r="J38" s="43"/>
      <c r="K38" s="44"/>
      <c r="L38" s="44"/>
      <c r="M38" s="54"/>
    </row>
    <row r="39" spans="1:13" ht="14.25">
      <c r="A39" s="103"/>
      <c r="B39" s="45"/>
      <c r="C39" s="68"/>
      <c r="D39" s="52"/>
      <c r="E39" s="52"/>
      <c r="F39" s="47"/>
      <c r="G39" s="47"/>
      <c r="H39" s="47"/>
      <c r="I39" s="101"/>
      <c r="J39" s="48"/>
      <c r="K39" s="49"/>
      <c r="L39" s="49"/>
      <c r="M39" s="102"/>
    </row>
    <row r="40" spans="1:13" ht="14.25">
      <c r="A40" s="105"/>
      <c r="B40" s="34"/>
      <c r="C40" s="69">
        <f>IF(ISBLANK(B40),"",VLOOKUP(B40,'各艇ﾃﾞｰﾀ'!$B$4:$G$47,2,FALSE))</f>
      </c>
      <c r="D40" s="100"/>
      <c r="E40" s="100"/>
      <c r="F40" s="106"/>
      <c r="G40" s="106"/>
      <c r="H40" s="106"/>
      <c r="I40" s="106"/>
      <c r="J40" s="56"/>
      <c r="K40" s="37"/>
      <c r="L40" s="37"/>
      <c r="M40" s="100"/>
    </row>
    <row r="41" spans="1:13" ht="14.25">
      <c r="A41" s="59"/>
      <c r="B41" s="39"/>
      <c r="C41" s="67">
        <f>IF(ISBLANK(B41),"",VLOOKUP(B41,'各艇ﾃﾞｰﾀ'!$B$4:$G$47,2,FALSE))</f>
      </c>
      <c r="D41" s="42"/>
      <c r="E41" s="42"/>
      <c r="F41" s="60"/>
      <c r="G41" s="60"/>
      <c r="H41" s="60"/>
      <c r="I41" s="42"/>
      <c r="J41" s="43"/>
      <c r="K41" s="44"/>
      <c r="L41" s="44"/>
      <c r="M41" s="54"/>
    </row>
    <row r="42" spans="1:13" ht="14.25">
      <c r="A42" s="59"/>
      <c r="B42" s="39"/>
      <c r="C42" s="67">
        <f>IF(ISBLANK(B42),"",VLOOKUP(B42,'各艇ﾃﾞｰﾀ'!$B$4:$G$47,2,FALSE))</f>
      </c>
      <c r="D42" s="42"/>
      <c r="E42" s="42"/>
      <c r="F42" s="60"/>
      <c r="G42" s="60"/>
      <c r="H42" s="60"/>
      <c r="I42" s="42"/>
      <c r="J42" s="43"/>
      <c r="K42" s="44"/>
      <c r="L42" s="44"/>
      <c r="M42" s="54"/>
    </row>
    <row r="43" spans="1:13" ht="14.25">
      <c r="A43" s="59"/>
      <c r="B43" s="39"/>
      <c r="C43" s="67">
        <f>IF(ISBLANK(B43),"",VLOOKUP(B43,'各艇ﾃﾞｰﾀ'!$B$4:$G$47,2,FALSE))</f>
      </c>
      <c r="D43" s="42"/>
      <c r="E43" s="42"/>
      <c r="F43" s="60"/>
      <c r="G43" s="60"/>
      <c r="H43" s="60"/>
      <c r="I43" s="42"/>
      <c r="J43" s="43"/>
      <c r="K43" s="44"/>
      <c r="L43" s="44"/>
      <c r="M43" s="54"/>
    </row>
    <row r="44" spans="1:13" ht="14.25">
      <c r="A44" s="103"/>
      <c r="B44" s="45"/>
      <c r="C44" s="68">
        <f>IF(ISBLANK(B44),"",VLOOKUP(B44,'各艇ﾃﾞｰﾀ'!$B$4:$G$47,2,FALSE))</f>
      </c>
      <c r="D44" s="101"/>
      <c r="E44" s="101"/>
      <c r="F44" s="104"/>
      <c r="G44" s="104"/>
      <c r="H44" s="104"/>
      <c r="I44" s="101"/>
      <c r="J44" s="48"/>
      <c r="K44" s="49"/>
      <c r="L44" s="49"/>
      <c r="M44" s="107"/>
    </row>
    <row r="45" ht="14.25">
      <c r="A45" s="4" t="s">
        <v>41</v>
      </c>
    </row>
    <row r="46" spans="10:13" ht="14.25">
      <c r="J46" s="345" t="s">
        <v>107</v>
      </c>
      <c r="K46" s="345"/>
      <c r="L46" s="345"/>
      <c r="M46" s="345"/>
    </row>
    <row r="47" ht="15" thickBot="1"/>
    <row r="48" spans="3:8" ht="15" thickTop="1">
      <c r="C48" s="23"/>
      <c r="D48" s="24"/>
      <c r="E48" s="24"/>
      <c r="F48" s="62"/>
      <c r="G48" s="62"/>
      <c r="H48" s="25"/>
    </row>
    <row r="49" spans="3:8" ht="14.25">
      <c r="C49" s="70" t="s">
        <v>33</v>
      </c>
      <c r="D49" s="32"/>
      <c r="F49" s="26" t="s">
        <v>84</v>
      </c>
      <c r="G49" s="63"/>
      <c r="H49" s="95"/>
    </row>
    <row r="50" spans="3:8" ht="14.25">
      <c r="C50" s="70" t="s">
        <v>34</v>
      </c>
      <c r="D50" s="32"/>
      <c r="E50" s="26"/>
      <c r="F50" s="63" t="s">
        <v>85</v>
      </c>
      <c r="G50" s="63"/>
      <c r="H50" s="95"/>
    </row>
    <row r="51" spans="3:8" ht="14.25">
      <c r="C51" s="71" t="s">
        <v>40</v>
      </c>
      <c r="D51" s="32"/>
      <c r="E51" s="26"/>
      <c r="F51" s="63"/>
      <c r="G51" s="63"/>
      <c r="H51" s="95"/>
    </row>
    <row r="52" spans="3:8" ht="14.25">
      <c r="C52" s="70" t="s">
        <v>35</v>
      </c>
      <c r="D52" s="32"/>
      <c r="E52" s="344"/>
      <c r="F52" s="344"/>
      <c r="G52" s="344"/>
      <c r="H52" s="95"/>
    </row>
    <row r="53" spans="3:10" ht="14.25">
      <c r="C53" s="70" t="s">
        <v>36</v>
      </c>
      <c r="D53" s="32"/>
      <c r="E53" s="344"/>
      <c r="F53" s="344"/>
      <c r="G53" s="344"/>
      <c r="H53" s="95"/>
      <c r="J53" s="175"/>
    </row>
    <row r="54" spans="3:8" ht="15" thickBot="1">
      <c r="C54" s="27"/>
      <c r="D54" s="28"/>
      <c r="E54" s="28"/>
      <c r="F54" s="64"/>
      <c r="G54" s="64"/>
      <c r="H54" s="29"/>
    </row>
    <row r="55" ht="15" thickTop="1"/>
  </sheetData>
  <sheetProtection password="EDAE" sheet="1"/>
  <mergeCells count="6">
    <mergeCell ref="E53:G53"/>
    <mergeCell ref="J46:M46"/>
    <mergeCell ref="A1:M1"/>
    <mergeCell ref="A2:M2"/>
    <mergeCell ref="J3:M3"/>
    <mergeCell ref="E52:G52"/>
  </mergeCells>
  <printOptions/>
  <pageMargins left="0.44" right="0.11811023622047245" top="0.63" bottom="0.32" header="0.36" footer="0.2"/>
  <pageSetup horizontalDpi="400" verticalDpi="4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小網代ヨットクラブ ﾚｰｽ委員会</dc:creator>
  <cp:keywords/>
  <dc:description/>
  <cp:lastModifiedBy>USER</cp:lastModifiedBy>
  <cp:lastPrinted>2011-12-19T02:16:14Z</cp:lastPrinted>
  <dcterms:created xsi:type="dcterms:W3CDTF">1998-12-28T05:38:36Z</dcterms:created>
  <dcterms:modified xsi:type="dcterms:W3CDTF">2011-12-19T03:55:32Z</dcterms:modified>
  <cp:category/>
  <cp:version/>
  <cp:contentType/>
  <cp:contentStatus/>
</cp:coreProperties>
</file>