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4475" windowHeight="6990" tabRatio="654" firstSheet="1" activeTab="9"/>
  </bookViews>
  <sheets>
    <sheet name="各艇ﾃﾞｰﾀ" sheetId="1" r:id="rId1"/>
    <sheet name="7月" sheetId="2" r:id="rId2"/>
    <sheet name="8月" sheetId="3" r:id="rId3"/>
    <sheet name="9月" sheetId="4" r:id="rId4"/>
    <sheet name="10月" sheetId="5" r:id="rId5"/>
    <sheet name="11月" sheetId="6" r:id="rId6"/>
    <sheet name="12月" sheetId="7" r:id="rId7"/>
    <sheet name="9月熱海" sheetId="8" r:id="rId8"/>
    <sheet name="累積 " sheetId="9" r:id="rId9"/>
    <sheet name="年間総合)" sheetId="10" r:id="rId10"/>
    <sheet name="コミッティポイント月別" sheetId="11" r:id="rId11"/>
  </sheets>
  <definedNames>
    <definedName name="AccessDatabase" hidden="1">"A:\フリートレース.mdb"</definedName>
    <definedName name="Button_1">"フリートレース_月別フォーマット_List"</definedName>
    <definedName name="Button_2">"フリートレース_月別フォーマット_List"</definedName>
    <definedName name="Button_3">"フリートレース_月別フォーマット_List"</definedName>
    <definedName name="Button_4">"フリートレース_月別フォーマット_List"</definedName>
    <definedName name="Button_7">"フリートレース_各艇データ__2__List"</definedName>
    <definedName name="Button_8">"フリートレース_各艇データ__2__List"</definedName>
    <definedName name="_xlnm.Print_Area" localSheetId="4">'10月'!$A$1:$P$34</definedName>
    <definedName name="_xlnm.Print_Area" localSheetId="5">'11月'!$A$1:$P$35</definedName>
    <definedName name="_xlnm.Print_Area" localSheetId="6">'12月'!$A$1:$P$33</definedName>
    <definedName name="_xlnm.Print_Area" localSheetId="1">'7月'!$A$1:$P$37</definedName>
    <definedName name="_xlnm.Print_Area" localSheetId="3">'9月'!$A$1:$P$32</definedName>
    <definedName name="_xlnm.Print_Area" localSheetId="7">'9月熱海'!$A$1:$P$35</definedName>
    <definedName name="_xlnm.Print_Area" localSheetId="9">'年間総合)'!$A$1:$R$46</definedName>
    <definedName name="フリートレース_各艇データ__2__List" localSheetId="0">'各艇ﾃﾞｰﾀ'!$A$3:$G$39</definedName>
    <definedName name="フリートレース_各艇データ__2__List">#REF!</definedName>
    <definedName name="フリートレース_月別フォーマット_List" localSheetId="4">'10月'!$A$4:$P$23</definedName>
    <definedName name="フリートレース_月別フォーマット_List" localSheetId="5">'11月'!$A$4:$P$24</definedName>
    <definedName name="フリートレース_月別フォーマット_List" localSheetId="6">'12月'!$A$4:$P$22</definedName>
    <definedName name="フリートレース_月別フォーマット_List" localSheetId="1">'7月'!$A$4:$P$24</definedName>
    <definedName name="フリートレース_月別フォーマット_List" localSheetId="2">'8月'!$A$4:$P$23</definedName>
    <definedName name="フリートレース_月別フォーマット_List" localSheetId="3">'9月'!$A$4:$P$22</definedName>
    <definedName name="フリートレース_月別フォーマット_List" localSheetId="7">'9月熱海'!$A$4:$P$24</definedName>
    <definedName name="フリートレース_月別フォーマット_List">#REF!</definedName>
  </definedNames>
  <calcPr fullCalcOnLoad="1"/>
</workbook>
</file>

<file path=xl/sharedStrings.xml><?xml version="1.0" encoding="utf-8"?>
<sst xmlns="http://schemas.openxmlformats.org/spreadsheetml/2006/main" count="699" uniqueCount="325">
  <si>
    <t>前日のクリスマスパーティでも話させて頂きましたが、ヨットレースは人生そのもの。死ぬまでいや死んでも結果は判らない人生と同じように最期の最期まで結果は判らない。10月のレースではタイムリミット20分前に神風が吹き３艇のみがフィニッシュ。これによってレースの合計得点で一挙に年間一位に浮上した。それもファーストホームのハウラキがリコール未解消で３位が利いた。前回の11月のレースではハウラキに負け、後期2位に転落。今回は何とかしてハウラキを抑えて、優勝を勝ち取るべく準備して望んだ。当日の予報ではＮＮＥ１２ノットで海面に出ると南のいやな波が残るが綺麗に晴れた最高のレース日和。今回のメンバーはＧ．Ａ．Yacht Clubのコアメンバーで各自が一番得意とするポジションでレースに望む。スタートは下一で飛び出したテティｽの集団より少し上からテティスを追う。赤白はテティスがトップで回る。テティｽはスピンを上げるタイミングが速すぎたのかテティスがスピンを上げて下に落している間に我々は上に上って遅れてスピンホイスト。テティｽはスピントラブルで後方へ、２番手はライバル　ハウラキ。我々はセールへのプレッシャーを求めて上よりのコース。それよりも上をハウラキが追ってくる。風とスピードを求めて上にふくらむが落さないと南西ブイを回れないのでスピードが上がったタイミングで徐々に落して南西ブイを回る。スピン降下もマーキングもほぼ完璧。ハウラキを５分以上はなして回航。上りはスピードを落さないようにジブリーダ、バーバスの位置を微妙に調整、深いメインもバックステイを調整してトップスピードを維持しながら赤白ブイをめざす。ハウラキは南西を回って上るが上り角度、スピードとも生彩を欠く。うちのヘルムスの山下に上れるときに上っておけと指示。風は２０度超の範囲でシフトを繰り返している。風は最期までNNEと読んでいるので一本で赤白ブイを回れるようにコースをとる。ダントツで赤白を回りスピンを上げてフィニッシュ。後ろを見るとUFOが猛烈にハウラキに迫っていた。後期優勝、年間優勝それも３年連続の年間優勝。グランドスラムですねとお祝いの言葉を頂いた。　コアジロフリートの皆様、レース委員長　尾山様はじめレース委員会の皆様、運営の皆様大変お世話になりました。G.A.の皆を代表してお礼を申しあげます。有難うございました。</t>
  </si>
  <si>
    <t>ｺｰｽ</t>
  </si>
  <si>
    <t>ｽﾀｰﾄ</t>
  </si>
  <si>
    <t xml:space="preserve"> 海 里</t>
  </si>
  <si>
    <t>参加数</t>
  </si>
  <si>
    <t xml:space="preserve"> 艇 </t>
  </si>
  <si>
    <t>順位</t>
  </si>
  <si>
    <t>SAIL</t>
  </si>
  <si>
    <t>艇　　名</t>
  </si>
  <si>
    <t>R</t>
  </si>
  <si>
    <t>着順</t>
  </si>
  <si>
    <t>着時間</t>
  </si>
  <si>
    <t>ET</t>
  </si>
  <si>
    <t>TA</t>
  </si>
  <si>
    <t>PN</t>
  </si>
  <si>
    <t>ＣＴ</t>
  </si>
  <si>
    <t>トップ差</t>
  </si>
  <si>
    <t>速度</t>
  </si>
  <si>
    <t>得点</t>
  </si>
  <si>
    <t>記事</t>
  </si>
  <si>
    <t>NO.</t>
  </si>
  <si>
    <t xml:space="preserve">m </t>
  </si>
  <si>
    <t>H：M：S</t>
  </si>
  <si>
    <t xml:space="preserve">S </t>
  </si>
  <si>
    <t xml:space="preserve">% </t>
  </si>
  <si>
    <t xml:space="preserve">S/浬 </t>
  </si>
  <si>
    <t xml:space="preserve">Kt </t>
  </si>
  <si>
    <t>SAIL　No.</t>
  </si>
  <si>
    <t>艇　名</t>
  </si>
  <si>
    <t>得点計</t>
  </si>
  <si>
    <t>　優 勝 盾　</t>
  </si>
  <si>
    <t>　酒カップ</t>
  </si>
  <si>
    <t xml:space="preserve">　皆 勤 賞    </t>
  </si>
  <si>
    <t xml:space="preserve">　参 加 賞  </t>
  </si>
  <si>
    <t>レース参加艇数</t>
  </si>
  <si>
    <t>各艇データ</t>
  </si>
  <si>
    <t>艇　名</t>
  </si>
  <si>
    <t xml:space="preserve">各月トップ賞  </t>
  </si>
  <si>
    <t>Cはコミッティ担当、Bはコミッティボート提供。</t>
  </si>
  <si>
    <t>ノアノア</t>
  </si>
  <si>
    <t>かまくら</t>
  </si>
  <si>
    <t>ケロニア</t>
  </si>
  <si>
    <t>飛車角</t>
  </si>
  <si>
    <t>八丈</t>
  </si>
  <si>
    <t>Ｋ７</t>
  </si>
  <si>
    <t>ＵＦＯ</t>
  </si>
  <si>
    <t>チルデ</t>
  </si>
  <si>
    <t>PUSSY CATS</t>
  </si>
  <si>
    <t>衣笠</t>
  </si>
  <si>
    <t>アズサ</t>
  </si>
  <si>
    <t>くろしお</t>
  </si>
  <si>
    <t>桜工</t>
  </si>
  <si>
    <t>ながつろ</t>
  </si>
  <si>
    <t>飛天</t>
  </si>
  <si>
    <t>アイデアル</t>
  </si>
  <si>
    <t>シンシア</t>
  </si>
  <si>
    <t>ランカ</t>
  </si>
  <si>
    <t>トーネイド</t>
  </si>
  <si>
    <t>華子</t>
  </si>
  <si>
    <t>トリトン</t>
  </si>
  <si>
    <t>ボイジャー</t>
  </si>
  <si>
    <t>モラモラ</t>
  </si>
  <si>
    <t>HAURAKI</t>
  </si>
  <si>
    <t>アルファ</t>
  </si>
  <si>
    <t>ふるたか</t>
  </si>
  <si>
    <t>ﾌｪﾆｯｸｽ</t>
  </si>
  <si>
    <t>はやとり</t>
  </si>
  <si>
    <t>ボランス</t>
  </si>
  <si>
    <t>ｻﾝﾋﾞｰﾑ3</t>
  </si>
  <si>
    <t>さがみ</t>
  </si>
  <si>
    <t>夜叉</t>
  </si>
  <si>
    <t>ﾌﾘｰﾄﾞﾘｽⅦ</t>
  </si>
  <si>
    <t>ﾌﾟﾗｳﾄﾞﾒｱﾘｰ</t>
  </si>
  <si>
    <t>ﾊﾞﾝﾄﾞﾌｪ30</t>
  </si>
  <si>
    <t>CT=ET-TA×D
CT:修正時間(S)
ET:所要時間(S)
TA:ｱﾛｰﾜﾝｽ(S/NW)
D :ﾚｰｽ距離(NM)</t>
  </si>
  <si>
    <t>皆勤賞</t>
  </si>
  <si>
    <t>参加賞</t>
  </si>
  <si>
    <t>Ⅱ</t>
  </si>
  <si>
    <t>ﾌｧﾐﾘｰﾚｰｽ優勝</t>
  </si>
  <si>
    <t>ﾌｧﾐﾘｰﾚｰｽ参加賞</t>
  </si>
  <si>
    <t xml:space="preserve"> </t>
  </si>
  <si>
    <t>CT=ET-TA×D
CT:修正時間(S)
ET:所要時間(S)
TA:ｱﾛｰﾜﾝｽ(S/NW)
D :ﾚｰｽ距離(NM)</t>
  </si>
  <si>
    <t>CT=ET-TA×D
CT:修正時間(S)
ET:所要時間(S)
TA:ｱﾛｰﾜﾝｽ(S/NW)
D :ﾚｰｽ距離(NM)</t>
  </si>
  <si>
    <t>ｲｴﾛｰﾏｼﾞｯｸ</t>
  </si>
  <si>
    <t>サ－モン4</t>
  </si>
  <si>
    <t>ﾈﾌﾟﾁｭｰﾝXⅡ</t>
  </si>
  <si>
    <t>波勝</t>
  </si>
  <si>
    <t>アカデミー</t>
  </si>
  <si>
    <t>イクソラⅢ</t>
  </si>
  <si>
    <t>Anyway-Ⅱ</t>
  </si>
  <si>
    <t>未央</t>
  </si>
  <si>
    <t>LADY LAHAINA</t>
  </si>
  <si>
    <t>未計測</t>
  </si>
  <si>
    <t>FUHTA</t>
  </si>
  <si>
    <t>ｱｶﾃﾞﾐｰ11</t>
  </si>
  <si>
    <t>アリアドネ</t>
  </si>
  <si>
    <t>ｸﾞﾗﾝｱﾙﾏｼﾞﾛ</t>
  </si>
  <si>
    <t>ｱﾚｷｻﾝﾄﾞﾗ</t>
  </si>
  <si>
    <t>レース委員会　尾山純一</t>
  </si>
  <si>
    <t>1</t>
  </si>
  <si>
    <t>2</t>
  </si>
  <si>
    <t>3</t>
  </si>
  <si>
    <t>4</t>
  </si>
  <si>
    <t>6</t>
  </si>
  <si>
    <t>7</t>
  </si>
  <si>
    <t>8</t>
  </si>
  <si>
    <t>9</t>
  </si>
  <si>
    <t>10</t>
  </si>
  <si>
    <t>13</t>
  </si>
  <si>
    <t>14</t>
  </si>
  <si>
    <t>15</t>
  </si>
  <si>
    <t>16</t>
  </si>
  <si>
    <t>17</t>
  </si>
  <si>
    <t xml:space="preserve">Ⅰ </t>
  </si>
  <si>
    <t>4</t>
  </si>
  <si>
    <t>11</t>
  </si>
  <si>
    <t>12</t>
  </si>
  <si>
    <t>19</t>
  </si>
  <si>
    <t>5</t>
  </si>
  <si>
    <t>20</t>
  </si>
  <si>
    <t>1</t>
  </si>
  <si>
    <t>2</t>
  </si>
  <si>
    <t>3</t>
  </si>
  <si>
    <t>5</t>
  </si>
  <si>
    <t>6</t>
  </si>
  <si>
    <t>7</t>
  </si>
  <si>
    <t>8</t>
  </si>
  <si>
    <t>9</t>
  </si>
  <si>
    <t>10</t>
  </si>
  <si>
    <t>13</t>
  </si>
  <si>
    <t>14</t>
  </si>
  <si>
    <t>15</t>
  </si>
  <si>
    <t>16</t>
  </si>
  <si>
    <t>17</t>
  </si>
  <si>
    <t>18</t>
  </si>
  <si>
    <t>B</t>
  </si>
  <si>
    <t>熱海
ﾚｰｽ</t>
  </si>
  <si>
    <t>E</t>
  </si>
  <si>
    <t>SAIL No.</t>
  </si>
  <si>
    <t>R（m）</t>
  </si>
  <si>
    <t>TA Ⅰ</t>
  </si>
  <si>
    <t>TA　Ⅱ</t>
  </si>
  <si>
    <t>TA　Ⅲ</t>
  </si>
  <si>
    <t>エスペランス</t>
  </si>
  <si>
    <t>テティス 4</t>
  </si>
  <si>
    <t>たかとり</t>
  </si>
  <si>
    <t>ナジャ5</t>
  </si>
  <si>
    <t xml:space="preserve">次回
スタート：
２０１２年８月１９日
９：００
ｺﾐｯﾃｨ：波勝、IDEAL
　　　 </t>
  </si>
  <si>
    <t>次回
スタート：
２０１２年９月１６日
１０:３０
ｺﾐｯﾃｨ： テティス４</t>
  </si>
  <si>
    <t xml:space="preserve">次回
スタート：
２０１２年１０月２１日
０９：００
ｺﾐｯﾃｨ：ケロニア
　　　 </t>
  </si>
  <si>
    <t>1</t>
  </si>
  <si>
    <t>15</t>
  </si>
  <si>
    <t>21</t>
  </si>
  <si>
    <t>22</t>
  </si>
  <si>
    <t>23</t>
  </si>
  <si>
    <t>D</t>
  </si>
  <si>
    <r>
      <t>次回
スタート：
２０１２年１１月１８日
１０:３０
ｺﾐｯﾃｨ：</t>
    </r>
    <r>
      <rPr>
        <sz val="11"/>
        <rFont val="ＭＳ 明朝"/>
        <family val="1"/>
      </rPr>
      <t>ネプチューンⅩⅡ、ナジャ５</t>
    </r>
    <r>
      <rPr>
        <sz val="13"/>
        <rFont val="ＭＳ 明朝"/>
        <family val="1"/>
      </rPr>
      <t xml:space="preserve">
　　　 </t>
    </r>
  </si>
  <si>
    <t xml:space="preserve">次回
スタート：
２０１２年１２月１６日
１０:３０
ｺﾐｯﾃｨ：未央
　　　 </t>
  </si>
  <si>
    <t>1</t>
  </si>
  <si>
    <r>
      <t xml:space="preserve">得点=20(N＋1‐J)/N
　N:参加艇数
　J:順位
DNS,DNF等は１点,DSQは０点
DコースおよびFコースは1.5倍
初島ﾚｰｽ
上記の2倍とし最下位艇を10点
</t>
    </r>
    <r>
      <rPr>
        <sz val="10"/>
        <rFont val="ＭＳ 明朝"/>
        <family val="1"/>
      </rPr>
      <t>（最下位艇が10点となる様にN値を代入
DNFは5点）</t>
    </r>
  </si>
  <si>
    <r>
      <t>得点=20(N＋1‐J)/N
　N:参加艇数
　J:順位
DNS,DNF等は１点,DSQは０点
DコースおよびFコースは上記の1.5倍とする。</t>
    </r>
    <r>
      <rPr>
        <sz val="10"/>
        <rFont val="ＭＳ 明朝"/>
        <family val="1"/>
      </rPr>
      <t xml:space="preserve">                              初島レース：上記の2倍とし最下位艇を10点（最下位艇が10点となる様にN値を代入
DNFは5点）</t>
    </r>
  </si>
  <si>
    <t>得点=20(N＋1‐J)/N
　N:参加艇数
　J:順位
DNS,DNF等は１点,DSQは０点
DコースおよびFコースは上記の1.5倍とする。                              初島レース：上記の2倍とし最下位艇を10点（最下位艇が10点となる様にN値を代入
DNFは5点）</t>
  </si>
  <si>
    <t>2012年度後期</t>
  </si>
  <si>
    <t>ネオパトス</t>
  </si>
  <si>
    <t>ブルーリボン</t>
  </si>
  <si>
    <t>雪風</t>
  </si>
  <si>
    <t>＃４４７　　小網代フリートレース</t>
  </si>
  <si>
    <t>#448　12/18   E ｺｰｽ</t>
  </si>
  <si>
    <t>ダンスオブマジック</t>
  </si>
  <si>
    <t>飛車角</t>
  </si>
  <si>
    <t>グランブルー</t>
  </si>
  <si>
    <t>ケロニア</t>
  </si>
  <si>
    <t>DNS</t>
  </si>
  <si>
    <t>オープン参加</t>
  </si>
  <si>
    <t>Ⅲ</t>
  </si>
  <si>
    <t>Ｅ</t>
  </si>
  <si>
    <t>風速：20～25ノット
風向：ＷＳＷ～ＳＷ
天気：晴れ
◇ｺﾐｯﾃｨ：サンビーム3
　　　　</t>
  </si>
  <si>
    <t>RET</t>
  </si>
  <si>
    <t>#443　7/15 　　E ｺｰｽ</t>
  </si>
  <si>
    <t>小網代フリートレース　コミッティポイント</t>
  </si>
  <si>
    <t>#437　Ｇｺｰｽ</t>
  </si>
  <si>
    <t>#438  B ｺｰｽ</t>
  </si>
  <si>
    <t>#439 E　ｺｰｽ</t>
  </si>
  <si>
    <t>#440 D　ｺｰｽ</t>
  </si>
  <si>
    <t>#441　初島</t>
  </si>
  <si>
    <t>#442 E　ｺｰｽ</t>
  </si>
  <si>
    <t>担当者名</t>
  </si>
  <si>
    <t>垣内邦昭</t>
  </si>
  <si>
    <t>フェニックス</t>
  </si>
  <si>
    <t>フェニックス</t>
  </si>
  <si>
    <t>飯島征四郎</t>
  </si>
  <si>
    <t>サーモンフォー</t>
  </si>
  <si>
    <t>サーモンフォー</t>
  </si>
  <si>
    <t>平賀　威</t>
  </si>
  <si>
    <t>長嶺伸幸</t>
  </si>
  <si>
    <t>アルファ</t>
  </si>
  <si>
    <t>三浦征幸</t>
  </si>
  <si>
    <t>飛車角</t>
  </si>
  <si>
    <t>月井　直</t>
  </si>
  <si>
    <t>飯島洋一</t>
  </si>
  <si>
    <t>小池　眞</t>
  </si>
  <si>
    <t>竹中孝弘</t>
  </si>
  <si>
    <t>名和秀行</t>
  </si>
  <si>
    <t>山本智章</t>
  </si>
  <si>
    <t>飯島英明</t>
  </si>
  <si>
    <t>伊藤奉充</t>
  </si>
  <si>
    <t>石井陽志</t>
  </si>
  <si>
    <t>畑中洋二</t>
  </si>
  <si>
    <t>イクソラ</t>
  </si>
  <si>
    <t>五十嵐　光</t>
  </si>
  <si>
    <t>高橋尚之</t>
  </si>
  <si>
    <t>飯島要治</t>
  </si>
  <si>
    <t>さがみ</t>
  </si>
  <si>
    <t>奥本晋也</t>
  </si>
  <si>
    <t>武沢弘之</t>
  </si>
  <si>
    <t>富田剛胆</t>
  </si>
  <si>
    <t>幸</t>
  </si>
  <si>
    <t>#444　F ｺｰｽ</t>
  </si>
  <si>
    <t>#445　E　ｺｰｽ</t>
  </si>
  <si>
    <t>#446　D　ｺｰｽ</t>
  </si>
  <si>
    <t>#447　 B　ｺｰｽ</t>
  </si>
  <si>
    <t>#448　E　ｺｰｽ</t>
  </si>
  <si>
    <t>敬称略</t>
  </si>
  <si>
    <t>サンビーム３</t>
  </si>
  <si>
    <t>小田原時宣</t>
  </si>
  <si>
    <t>佐藤和真</t>
  </si>
  <si>
    <t>浜田慎一</t>
  </si>
  <si>
    <t>#443　E　ｺｰｽ</t>
  </si>
  <si>
    <t>＃４４３　　小網代フリートレース</t>
  </si>
  <si>
    <t>(レースコメント） 朝8時の時点でスバルザカップレースの中止情報が入っており、相模湾オープンヨットレース２０１２もレース本部では中止の検討に入っていた。8：45にSYCから同レースの中止の連絡が入り、小網代ではKFRのみの開催の可能性について、コミッティー担当のサンビーム３と検討に入った。１２－１３ｍの風が予測されたが、スタートラインは設営できそうであるとの判断に至り、10：50スタートのEコースでレースを行うこととなった。KFRエントリー各艇に何とか連絡が取れ、また、外来艇2艇の参加もあり、レース海面には19艇のヨットが集まった。本部艇有利のスタートラインではあったが、本部艇寄りから、かまくら、はやとり、サーモン４がほぼジャストでスタート。波の悪い中、Alpha、ハウラキ、グランアルマジロ、サーモン４の順にフィニッシュ。小型艇の波勝が3位、未央7位と健闘した。コミッティー担当のサンビームの方々には、自艇の短時間で準備、スタート、フィニッシュラインの設営、撤収まで、強風の中大変ご苦労様でした。尚、スタート直後のケースについて、規則21.1の再徹底をお願いしたい。　（レース委員長　尾山記）</t>
  </si>
  <si>
    <t>F-A</t>
  </si>
  <si>
    <t>Ⅰ</t>
  </si>
  <si>
    <t>風速：2～12ノット
風向：ESE～S　　　　　　　　　天気: 晴れ
◇ｺﾐｯﾃｨ：波勝、IDEAL</t>
  </si>
  <si>
    <t>18</t>
  </si>
  <si>
    <t>20</t>
  </si>
  <si>
    <t>冨士本　芳秀</t>
  </si>
  <si>
    <t>林　康一</t>
  </si>
  <si>
    <t>梅林秀年</t>
  </si>
  <si>
    <t>波勝</t>
  </si>
  <si>
    <t>IDEAL</t>
  </si>
  <si>
    <t>Spirit Of Tokyo</t>
  </si>
  <si>
    <t>望月常次</t>
  </si>
  <si>
    <t>小林　健</t>
  </si>
  <si>
    <t>西村正名</t>
  </si>
  <si>
    <t>カマクラ２</t>
  </si>
  <si>
    <t>＃４４４　　小網代フリートレース</t>
  </si>
  <si>
    <t xml:space="preserve">（レースコメント）南の微風の中、スタート後はスピンを上げずに我慢我慢のトリム。なんとか（はやとり）（衣笠）の後方にくっ付いていても徐徐に遅れ始めたため、スピンを展開して（ハヤトリ）にすがりついて行くと、陸側へジャイブした慶応カラーのスピン（ネップチューン）が走り出したようです！
他人の振り見て我が振り直せです。波勝もジャイブして陸側へ、幸いにも！偶然にも東への潮に乗り艇速を上げました。新人が「今何ノットですか？」「波勝にはスピードメーターは無いんだ」と答えたメンバーが私に向かって苦笑しましたよ。これでかなり前艇に追いつけたようです。再度ジャイブしてへデングが江の島に（ネップチューン）にも若干近づいた模様。マークボート側へジャイブを返した頃には風速が上がってきました。コース短縮の合図です。助かりました！タイムリミット１６時までのフィニッシュは波勝には無理のようです。
あとはフニッシュラインまでマリンパークに向かうだけの我が道を行く単調なコースでした。 
スタート前、メンバーのドタキャンや舫いロープをラダ―に巻きつける失態。エンジンのオーバーヒート。前色々ありましたけれどなんとかスタートが出来ました。
それに、急きょコミッティーをお願いし快諾をいただいたアイデアルに感謝です。吉岡久光
</t>
  </si>
  <si>
    <t>熱海</t>
  </si>
  <si>
    <t>シンシア</t>
  </si>
  <si>
    <t>風速：6～16ノット
風向：NE～E
天気：曇り時々雨
◇ｺﾐｯﾃｨ：　　　　　ラッキーレディー、仰秀</t>
  </si>
  <si>
    <t>優勝</t>
  </si>
  <si>
    <t>2位</t>
  </si>
  <si>
    <t>3位</t>
  </si>
  <si>
    <t>4位</t>
  </si>
  <si>
    <t>5位</t>
  </si>
  <si>
    <t>6位</t>
  </si>
  <si>
    <t>7位</t>
  </si>
  <si>
    <t>8位</t>
  </si>
  <si>
    <t>9位</t>
  </si>
  <si>
    <t>10位</t>
  </si>
  <si>
    <t>11位</t>
  </si>
  <si>
    <t xml:space="preserve"> スタート５分前頃、熱海港側よりスタートラインに戻る時に突然船が停止。定置網のワイヤーにキールを引っかけてしまった。見えにくい網で側を走っているという自覚もないままの出来事であった。バルブキールなので簡単に外れず、ジェノアを降ろして機走で脱出し、すぐに帆走でスタートラインに戻り約３分遅れのビリでスタートした。１６kt程度の北北東の風の中No３ジェノアのクローズリーチで、ひたすらセイルトリムを続けて先行艇を追う。２番手に浮上したあたりで風は１３kt程度に落ちLTジェノアにチェンジするが、先行するテティスもチェンジ。その後も先行艇との差は縮まらないため、風が更に落ちることを願う（ひたすら念力）。小網代に近づくと案の定、風は次第に落ちて１０kt程度となり差が詰まってくる。小網代沖では風は東に回り上りでタックをしながらのアプローチとなったが、赤白ブイ手前で風のシフトを拾いトップに立つことができた。出だしは最悪であったが最後は幸運に恵まれた。楽しい前夜祭と好天気、良い風に恵まれた素晴らしいレースだった。  運営でご尽力いただいた方々、たいへん有り難うございました。　アルファ　伊藤彰男</t>
  </si>
  <si>
    <t>　　小網代フリート熱海ランデブーレース</t>
  </si>
  <si>
    <t>テティス</t>
  </si>
  <si>
    <t>風速：2～14ノット
風向：NNE～NW～SE
天気：雨のち晴れ
◇ｺﾐｯﾃｨ：テティス４</t>
  </si>
  <si>
    <t>児玉萬平</t>
  </si>
  <si>
    <t>広橋修三</t>
  </si>
  <si>
    <t>高木信之</t>
  </si>
  <si>
    <t>里吉美恵子</t>
  </si>
  <si>
    <t>伊藤　望</t>
  </si>
  <si>
    <t>飯島洋一</t>
  </si>
  <si>
    <t xml:space="preserve">(レースコメント）　南を予想していた風が北東から変わらない。これも何時のこと、又予想が外れました。
本部艇にＬ旗が！(なんだろうか？)早速本部艇に近寄るが、なんの指示も無いもようなのです・・
出過ぎず、出遅れ過ぎず、ケースを起こさずにスタート！これが波勝の原則！
小網代浮標からはスピン一回ジャイブで南西ブイに接近！(はやとり)さんに水を貰い無事に浮標ギリギリで回航、ひと安心。後は小網代浮標を目指すだけ！タックも無くポートの片上りだけで赤白ブイをまわる。先行艇がゴール前で止まってます！チャンス！ただ惰性の艇速だけでゴールラインに！ラッキな勝利でした。
　　　　　　　　　　暇だったバウマン大橋靖之
</t>
  </si>
  <si>
    <t>＃４４５　　小網代フリートレース</t>
  </si>
  <si>
    <t>C</t>
  </si>
  <si>
    <t>#444　8/19　   F ｺｰｽ</t>
  </si>
  <si>
    <t>#445　9/16  　 E ｺｰｽ</t>
  </si>
  <si>
    <t>#446　10/21　  Dｺｰｽ</t>
  </si>
  <si>
    <t>#447　11/18  　B ｺｰｽ</t>
  </si>
  <si>
    <t>C</t>
  </si>
  <si>
    <t>RET</t>
  </si>
  <si>
    <t>風速：0～6ノット
風向：NW～NE
天気：晴れ
◇ｺﾐｯﾃｨ：ケロニア</t>
  </si>
  <si>
    <t>１</t>
  </si>
  <si>
    <t>21</t>
  </si>
  <si>
    <t>22</t>
  </si>
  <si>
    <t>大谷正彦</t>
  </si>
  <si>
    <t>鈴木知二</t>
  </si>
  <si>
    <t>佐々木豊明</t>
  </si>
  <si>
    <t>カマクラ２</t>
  </si>
  <si>
    <r>
      <t>レースコメント</t>
    </r>
    <r>
      <rPr>
        <sz val="12"/>
        <rFont val="ＭＳ 明朝"/>
        <family val="1"/>
      </rPr>
      <t>　北6ｋｔの微風のなか上有利で本部艇近くは混雑しそうなのでﾌﾚｯｼｭｳｲﾝﾄﾞを拾えそうな中央からスタートした。網代崎沖灯浮標をトップで回航、城ヶ島沖南西漁礁ブイに向かうが風が北0－4ｋｔとなり艇速が落ちるのでのぼり目でスピンラン。ハウラキに抜かれたがこまめにスピントリムを行い12：10漁礁ブイを二番回航。相変わらず風弱く、艇速0.1が1ｋｔと10倍になったと喜ぶような状況が続く。風が弱くコース短縮で網代崎沖灯浮標フィニッシュとなることが予想されたのであきらめずにスピンをおろしたり上げたりして懸命に風を拾う。ハウラキは北風が多少強い海面で徐々に先行してきた。このままハウラキを追って北風のある海面を選んでもタイムリミット16：00に間に合いそうもなくなってきたので岸よりのコースをとった。15：30頃ようやく東の風が三崎先端よりに回り込んできてクローズホールドで6ｋｔが出るようになった。フィニッシュした時はメンバー全員大喜びでした。コミッティーの皆さん長時間ご苦労さまでした。　　ケロニア　三好明男</t>
    </r>
  </si>
  <si>
    <t>リコール未解消5%Pena</t>
  </si>
  <si>
    <t>＃４４６　　小網代フリートレース</t>
  </si>
  <si>
    <t>上期累計</t>
  </si>
  <si>
    <t>年間総合</t>
  </si>
  <si>
    <t>24</t>
  </si>
  <si>
    <t>DNF</t>
  </si>
  <si>
    <t>DNS</t>
  </si>
  <si>
    <t>風速：8～10ノット
風向：N～NE
天気：晴れ
◇ｺﾐｯﾃｨ：ネプチューンⅩⅡ、ナジャ５</t>
  </si>
  <si>
    <t>ネプチューン</t>
  </si>
  <si>
    <t>ネプチューン</t>
  </si>
  <si>
    <t>古屋静男</t>
  </si>
  <si>
    <t>水谷　充</t>
  </si>
  <si>
    <t>ナジャ</t>
  </si>
  <si>
    <t>ナジャ</t>
  </si>
  <si>
    <t>白崎謙太郎</t>
  </si>
  <si>
    <t>平林　浩</t>
  </si>
  <si>
    <t>かまくら</t>
  </si>
  <si>
    <t>平賀　智</t>
  </si>
  <si>
    <t>千野正勝</t>
  </si>
  <si>
    <t>桜井秀樹</t>
  </si>
  <si>
    <t>能村恒昭</t>
  </si>
  <si>
    <t xml:space="preserve">レースコメント　　　　　　　　　　　　　ＵＦＯ　艇長　　川島　正通
クルーが集らないため暫くご無沙汰していたが、久し振りにレースに参加できた。
ＵＦＯメンバーが３人、他艇からの若手応援が４名（といっても全員アラ５０）総計７名
という超豪華版。　　ＵＦＯはＯＳＹＲに備えて、かなりの金をかけて船底を仕上げていたので走りには自信を持っていた。　　スタートは出遅れてしまったが、Ｋマークまでの間に多数を追い抜き４番手で回航。　　魚網回航後Ｋマークに向かう間にテチス、ハウラキを追い越し２番手となる。　過去の経験では、いつもこのレグで番狂わせが起きるようであるが、風が不安定となるせいだろうか？　　　結局アルファに続いて２番でフィニッシュ。　　修正では７秒差で一位となるこことが出来た。　　やはり船底はきれいにしなければ、というのが今回の結論である。
＊＊＊＊＊＊＊＊＊＊＊＊＊＊＊＊＊＊＊＊＊
レース委員会よりお知らせいたします。今回のレース距離を８．５マイルから実測値の８．３７マイルに修正したため、最終成績ではハウラキ、衣笠の順位が入れ替わりました。
</t>
  </si>
  <si>
    <t>2012年度</t>
  </si>
  <si>
    <t>Ⅰ</t>
  </si>
  <si>
    <t>風速：4～10ノット
風向：N～W
天気：晴れ
◇ｺﾐｯﾃｨ：未央</t>
  </si>
  <si>
    <t>C</t>
  </si>
  <si>
    <t>2012年12月現在</t>
  </si>
  <si>
    <t>清水正一</t>
  </si>
  <si>
    <t>未央</t>
  </si>
  <si>
    <t>大村英隆</t>
  </si>
  <si>
    <t>小松裕果</t>
  </si>
  <si>
    <t xml:space="preserve">次回
スタート：10：00
２０１３年１月２０日
ｺﾐｯﾃｨ：抽選で決定
　　　 </t>
  </si>
  <si>
    <t>小網代フリートレース年間総合成績</t>
  </si>
  <si>
    <t>小網代フリートレース成績</t>
  </si>
  <si>
    <t>＃４４８　　小網代フリートレース</t>
  </si>
  <si>
    <t>23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</si>
</sst>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quot;▲&quot;\ #,##0"/>
    <numFmt numFmtId="178" formatCode="[&lt;=999]000;000\-00"/>
    <numFmt numFmtId="179" formatCode="0_);[Red]\(0\)"/>
    <numFmt numFmtId="180" formatCode="0_ "/>
    <numFmt numFmtId="181" formatCode="0.0_ "/>
    <numFmt numFmtId="182" formatCode="m/d"/>
    <numFmt numFmtId="183" formatCode="##.##"/>
    <numFmt numFmtId="184" formatCode="##"/>
    <numFmt numFmtId="185" formatCode="0.0_);[Red]\(0.0\)"/>
    <numFmt numFmtId="186" formatCode="0.0"/>
    <numFmt numFmtId="187" formatCode="[&lt;=999]000;[&lt;=99999]000\-00;000\-0000"/>
    <numFmt numFmtId="188" formatCode="&quot;Yes&quot;;&quot;Yes&quot;;&quot;No&quot;"/>
    <numFmt numFmtId="189" formatCode="&quot;True&quot;;&quot;True&quot;;&quot;False&quot;"/>
    <numFmt numFmtId="190" formatCode="&quot;On&quot;;&quot;On&quot;;&quot;Off&quot;"/>
    <numFmt numFmtId="191" formatCode="[$€-2]\ #,##0.00_);[Red]\([$€-2]\ #,##0.00\)"/>
    <numFmt numFmtId="192" formatCode="0.000_ "/>
  </numFmts>
  <fonts count="57">
    <font>
      <sz val="11"/>
      <name val="ＭＳ Ｐゴシック"/>
      <family val="3"/>
    </font>
    <font>
      <sz val="6"/>
      <name val="ＭＳ Ｐゴシック"/>
      <family val="3"/>
    </font>
    <font>
      <b/>
      <sz val="16"/>
      <name val="ＭＳ Ｐ明朝"/>
      <family val="1"/>
    </font>
    <font>
      <sz val="12"/>
      <name val="ＭＳ Ｐ明朝"/>
      <family val="1"/>
    </font>
    <font>
      <sz val="13"/>
      <name val="ＭＳ Ｐ明朝"/>
      <family val="1"/>
    </font>
    <font>
      <sz val="13"/>
      <name val="ＭＳ 明朝"/>
      <family val="1"/>
    </font>
    <font>
      <sz val="12"/>
      <name val="ＭＳ 明朝"/>
      <family val="1"/>
    </font>
    <font>
      <sz val="11"/>
      <name val="ＭＳ 明朝"/>
      <family val="1"/>
    </font>
    <font>
      <b/>
      <sz val="18"/>
      <name val="ＭＳ 明朝"/>
      <family val="1"/>
    </font>
    <font>
      <b/>
      <sz val="14"/>
      <name val="ＭＳ 明朝"/>
      <family val="1"/>
    </font>
    <font>
      <b/>
      <sz val="16"/>
      <name val="ＭＳ 明朝"/>
      <family val="1"/>
    </font>
    <font>
      <b/>
      <sz val="13"/>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9"/>
      <name val="ＭＳ 明朝"/>
      <family val="1"/>
    </font>
    <font>
      <sz val="12"/>
      <color indexed="8"/>
      <name val="ＭＳ Ｐゴシック"/>
      <family val="3"/>
    </font>
    <font>
      <sz val="12"/>
      <color indexed="8"/>
      <name val="ＭＳ 明朝"/>
      <family val="1"/>
    </font>
    <font>
      <sz val="11"/>
      <color indexed="8"/>
      <name val="ＭＳ 明朝"/>
      <family val="1"/>
    </font>
    <font>
      <sz val="11"/>
      <name val="ＭＳ Ｐ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dotted"/>
      <right style="thin"/>
      <top style="thin"/>
      <bottom style="thin"/>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double"/>
      <right>
        <color indexed="63"/>
      </right>
      <top>
        <color indexed="63"/>
      </top>
      <bottom>
        <color indexed="63"/>
      </bottom>
    </border>
    <border>
      <left>
        <color indexed="63"/>
      </left>
      <right style="double"/>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hair"/>
      <bottom>
        <color indexed="63"/>
      </bottom>
    </border>
    <border>
      <left style="thin"/>
      <right style="thin"/>
      <top>
        <color indexed="63"/>
      </top>
      <bottom>
        <color indexed="63"/>
      </bottom>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hair"/>
      <right style="thin"/>
      <top>
        <color indexed="63"/>
      </top>
      <bottom style="hair"/>
    </border>
    <border>
      <left style="thin"/>
      <right>
        <color indexed="63"/>
      </right>
      <top style="thin"/>
      <bottom style="hair"/>
    </border>
    <border>
      <left style="hair"/>
      <right style="thin"/>
      <top style="thin"/>
      <bottom style="hair"/>
    </border>
    <border>
      <left>
        <color indexed="63"/>
      </left>
      <right>
        <color indexed="63"/>
      </right>
      <top>
        <color indexed="63"/>
      </top>
      <bottom style="hair"/>
    </border>
    <border>
      <left style="thin"/>
      <right>
        <color indexed="63"/>
      </right>
      <top style="hair"/>
      <bottom style="hair"/>
    </border>
    <border>
      <left style="hair"/>
      <right style="thin"/>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thin"/>
      <right>
        <color indexed="63"/>
      </right>
      <top style="hair"/>
      <bottom style="thin"/>
    </border>
    <border>
      <left style="hair"/>
      <right style="thin"/>
      <top style="hair"/>
      <bottom style="thin"/>
    </border>
    <border>
      <left>
        <color indexed="63"/>
      </left>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color indexed="63"/>
      </top>
      <bottom style="hair"/>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3" fillId="0" borderId="0" applyNumberFormat="0" applyFill="0" applyBorder="0" applyAlignment="0" applyProtection="0"/>
    <xf numFmtId="0" fontId="56" fillId="32" borderId="0" applyNumberFormat="0" applyBorder="0" applyAlignment="0" applyProtection="0"/>
  </cellStyleXfs>
  <cellXfs count="357">
    <xf numFmtId="0" fontId="0" fillId="0" borderId="0" xfId="0" applyAlignment="1">
      <alignment/>
    </xf>
    <xf numFmtId="0" fontId="3" fillId="0" borderId="0" xfId="0" applyFont="1" applyAlignment="1">
      <alignment/>
    </xf>
    <xf numFmtId="0" fontId="5" fillId="0" borderId="0" xfId="0" applyFont="1" applyAlignment="1">
      <alignment/>
    </xf>
    <xf numFmtId="55" fontId="5" fillId="0" borderId="0" xfId="0" applyNumberFormat="1" applyFont="1" applyAlignment="1">
      <alignment/>
    </xf>
    <xf numFmtId="0" fontId="6" fillId="0" borderId="0" xfId="0" applyFont="1" applyAlignment="1">
      <alignment/>
    </xf>
    <xf numFmtId="0" fontId="7" fillId="0" borderId="0" xfId="0" applyFont="1" applyAlignment="1">
      <alignment/>
    </xf>
    <xf numFmtId="182" fontId="5" fillId="0" borderId="10" xfId="0" applyNumberFormat="1" applyFont="1" applyBorder="1" applyAlignment="1">
      <alignment horizontal="center"/>
    </xf>
    <xf numFmtId="0" fontId="5" fillId="0" borderId="11" xfId="0" applyFont="1" applyBorder="1" applyAlignment="1">
      <alignment horizontal="left"/>
    </xf>
    <xf numFmtId="0" fontId="5" fillId="1" borderId="12" xfId="0" applyFont="1" applyFill="1" applyBorder="1" applyAlignment="1">
      <alignment horizontal="center"/>
    </xf>
    <xf numFmtId="0" fontId="6" fillId="1" borderId="12" xfId="0" applyFont="1" applyFill="1" applyBorder="1" applyAlignment="1">
      <alignment horizontal="center"/>
    </xf>
    <xf numFmtId="0" fontId="5" fillId="0" borderId="13" xfId="0" applyFont="1" applyBorder="1" applyAlignment="1">
      <alignment horizontal="right"/>
    </xf>
    <xf numFmtId="0" fontId="5" fillId="0" borderId="14" xfId="0" applyFont="1" applyBorder="1" applyAlignment="1">
      <alignment horizontal="right"/>
    </xf>
    <xf numFmtId="0" fontId="6" fillId="0" borderId="15" xfId="0" applyFont="1" applyBorder="1" applyAlignment="1">
      <alignment horizontal="center"/>
    </xf>
    <xf numFmtId="0" fontId="7" fillId="0" borderId="16" xfId="0" applyFont="1" applyBorder="1" applyAlignment="1">
      <alignment/>
    </xf>
    <xf numFmtId="0" fontId="7" fillId="0" borderId="16" xfId="0" applyFont="1" applyBorder="1" applyAlignment="1">
      <alignment horizontal="center"/>
    </xf>
    <xf numFmtId="0" fontId="7" fillId="0" borderId="16" xfId="0" applyFont="1" applyBorder="1" applyAlignment="1">
      <alignment horizontal="right"/>
    </xf>
    <xf numFmtId="0" fontId="7" fillId="0" borderId="0" xfId="0" applyFont="1" applyAlignment="1">
      <alignment horizontal="center"/>
    </xf>
    <xf numFmtId="0" fontId="10" fillId="0" borderId="0" xfId="0" applyFont="1" applyAlignment="1">
      <alignment/>
    </xf>
    <xf numFmtId="0" fontId="7" fillId="0" borderId="15" xfId="0" applyFont="1" applyBorder="1" applyAlignment="1">
      <alignment horizontal="center" vertical="center"/>
    </xf>
    <xf numFmtId="0" fontId="7" fillId="0" borderId="15" xfId="0" applyFont="1" applyBorder="1" applyAlignment="1">
      <alignment horizontal="center" vertical="center" textRotation="255"/>
    </xf>
    <xf numFmtId="20" fontId="5" fillId="0" borderId="17" xfId="0" applyNumberFormat="1" applyFont="1" applyBorder="1" applyAlignment="1">
      <alignment horizontal="left" indent="1"/>
    </xf>
    <xf numFmtId="0" fontId="5" fillId="0" borderId="18" xfId="0" applyFont="1" applyBorder="1" applyAlignment="1">
      <alignment/>
    </xf>
    <xf numFmtId="0" fontId="7" fillId="0" borderId="12" xfId="0" applyFont="1" applyBorder="1" applyAlignment="1">
      <alignment horizontal="center" vertical="center" wrapText="1"/>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0"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180" fontId="7" fillId="0" borderId="16" xfId="0" applyNumberFormat="1" applyFont="1" applyBorder="1" applyAlignment="1">
      <alignment horizontal="center"/>
    </xf>
    <xf numFmtId="0" fontId="5" fillId="0" borderId="25" xfId="0" applyFont="1" applyBorder="1" applyAlignment="1">
      <alignment horizontal="left"/>
    </xf>
    <xf numFmtId="0" fontId="6" fillId="0" borderId="15" xfId="0" applyFont="1" applyBorder="1" applyAlignment="1">
      <alignment horizontal="center" vertical="center" wrapText="1"/>
    </xf>
    <xf numFmtId="0" fontId="7" fillId="0" borderId="0" xfId="0" applyFont="1" applyBorder="1" applyAlignment="1">
      <alignment horizontal="right"/>
    </xf>
    <xf numFmtId="0" fontId="5" fillId="0" borderId="12" xfId="0" applyFont="1" applyBorder="1" applyAlignment="1">
      <alignment horizontal="center" shrinkToFit="1"/>
    </xf>
    <xf numFmtId="180" fontId="6" fillId="0" borderId="26" xfId="0" applyNumberFormat="1" applyFont="1" applyBorder="1" applyAlignment="1">
      <alignment/>
    </xf>
    <xf numFmtId="181" fontId="6" fillId="0" borderId="26" xfId="0" applyNumberFormat="1" applyFont="1" applyBorder="1" applyAlignment="1">
      <alignment/>
    </xf>
    <xf numFmtId="0" fontId="7" fillId="0" borderId="26" xfId="0" applyFont="1" applyBorder="1" applyAlignment="1">
      <alignment horizontal="center"/>
    </xf>
    <xf numFmtId="180" fontId="6" fillId="0" borderId="27" xfId="0" applyNumberFormat="1" applyFont="1" applyBorder="1" applyAlignment="1">
      <alignment/>
    </xf>
    <xf numFmtId="181" fontId="6" fillId="0" borderId="27" xfId="0" applyNumberFormat="1" applyFont="1" applyBorder="1" applyAlignment="1">
      <alignment/>
    </xf>
    <xf numFmtId="0" fontId="7" fillId="0" borderId="27" xfId="0" applyFont="1" applyBorder="1" applyAlignment="1">
      <alignment horizontal="center"/>
    </xf>
    <xf numFmtId="180" fontId="6" fillId="0" borderId="28" xfId="0" applyNumberFormat="1" applyFont="1" applyBorder="1" applyAlignment="1">
      <alignment/>
    </xf>
    <xf numFmtId="181" fontId="6" fillId="0" borderId="28" xfId="0" applyNumberFormat="1" applyFont="1" applyBorder="1" applyAlignment="1">
      <alignment/>
    </xf>
    <xf numFmtId="0" fontId="7" fillId="0" borderId="28" xfId="0" applyFont="1" applyBorder="1" applyAlignment="1">
      <alignment horizontal="center"/>
    </xf>
    <xf numFmtId="181" fontId="6" fillId="0" borderId="26" xfId="0" applyNumberFormat="1" applyFont="1" applyBorder="1" applyAlignment="1" quotePrefix="1">
      <alignment horizontal="center"/>
    </xf>
    <xf numFmtId="181" fontId="6" fillId="0" borderId="27" xfId="0" applyNumberFormat="1" applyFont="1" applyBorder="1" applyAlignment="1" quotePrefix="1">
      <alignment horizontal="center"/>
    </xf>
    <xf numFmtId="181" fontId="6" fillId="0" borderId="28" xfId="0" applyNumberFormat="1" applyFont="1" applyBorder="1" applyAlignment="1" quotePrefix="1">
      <alignment horizontal="center"/>
    </xf>
    <xf numFmtId="180" fontId="7" fillId="0" borderId="27" xfId="0" applyNumberFormat="1" applyFont="1" applyBorder="1" applyAlignment="1" quotePrefix="1">
      <alignment horizontal="center"/>
    </xf>
    <xf numFmtId="181" fontId="6" fillId="0" borderId="27" xfId="0" applyNumberFormat="1" applyFont="1" applyBorder="1" applyAlignment="1">
      <alignment horizontal="center"/>
    </xf>
    <xf numFmtId="180" fontId="6" fillId="0" borderId="29" xfId="0" applyNumberFormat="1" applyFont="1" applyBorder="1" applyAlignment="1">
      <alignment/>
    </xf>
    <xf numFmtId="181" fontId="6" fillId="0" borderId="29" xfId="0" applyNumberFormat="1" applyFont="1" applyBorder="1" applyAlignment="1">
      <alignment/>
    </xf>
    <xf numFmtId="0" fontId="7" fillId="0" borderId="29" xfId="0" applyFont="1" applyBorder="1" applyAlignment="1">
      <alignment horizontal="center"/>
    </xf>
    <xf numFmtId="180" fontId="7" fillId="0" borderId="28" xfId="0" applyNumberFormat="1" applyFont="1" applyBorder="1" applyAlignment="1" quotePrefix="1">
      <alignment horizontal="center"/>
    </xf>
    <xf numFmtId="0" fontId="7" fillId="0" borderId="0" xfId="0" applyFont="1" applyAlignment="1">
      <alignment/>
    </xf>
    <xf numFmtId="0" fontId="7" fillId="0" borderId="20" xfId="0" applyFont="1" applyBorder="1" applyAlignment="1">
      <alignment/>
    </xf>
    <xf numFmtId="0" fontId="7" fillId="0" borderId="0" xfId="0" applyFont="1" applyBorder="1" applyAlignment="1">
      <alignment/>
    </xf>
    <xf numFmtId="0" fontId="7" fillId="0" borderId="23" xfId="0" applyFont="1" applyBorder="1" applyAlignment="1">
      <alignment/>
    </xf>
    <xf numFmtId="180" fontId="6" fillId="0" borderId="29" xfId="0" applyNumberFormat="1" applyFont="1" applyBorder="1" applyAlignment="1">
      <alignment/>
    </xf>
    <xf numFmtId="0" fontId="7" fillId="0" borderId="12" xfId="0" applyFont="1" applyBorder="1" applyAlignment="1">
      <alignment horizontal="center" vertical="center" shrinkToFit="1"/>
    </xf>
    <xf numFmtId="0" fontId="6" fillId="0" borderId="27" xfId="0" applyFont="1" applyBorder="1" applyAlignment="1">
      <alignment horizontal="left" shrinkToFit="1"/>
    </xf>
    <xf numFmtId="0" fontId="6" fillId="0" borderId="28" xfId="0" applyFont="1" applyBorder="1" applyAlignment="1">
      <alignment horizontal="left" shrinkToFit="1"/>
    </xf>
    <xf numFmtId="0" fontId="6" fillId="0" borderId="29" xfId="0" applyFont="1" applyBorder="1" applyAlignment="1">
      <alignment horizontal="left" shrinkToFit="1"/>
    </xf>
    <xf numFmtId="0" fontId="7" fillId="0" borderId="30" xfId="0" applyFont="1" applyBorder="1" applyAlignment="1">
      <alignment shrinkToFit="1"/>
    </xf>
    <xf numFmtId="0" fontId="7" fillId="0" borderId="30" xfId="0" applyFont="1" applyBorder="1" applyAlignment="1">
      <alignment horizontal="right" shrinkToFit="1"/>
    </xf>
    <xf numFmtId="180" fontId="6" fillId="0" borderId="26" xfId="0" applyNumberFormat="1" applyFont="1" applyBorder="1" applyAlignment="1">
      <alignment horizontal="center"/>
    </xf>
    <xf numFmtId="0" fontId="6" fillId="0" borderId="26" xfId="0" applyFont="1" applyBorder="1" applyAlignment="1">
      <alignment horizontal="left" indent="1"/>
    </xf>
    <xf numFmtId="176" fontId="6" fillId="0" borderId="26" xfId="0" applyNumberFormat="1" applyFont="1" applyBorder="1" applyAlignment="1">
      <alignment/>
    </xf>
    <xf numFmtId="179" fontId="6" fillId="0" borderId="26" xfId="0" applyNumberFormat="1" applyFont="1" applyBorder="1" applyAlignment="1">
      <alignment/>
    </xf>
    <xf numFmtId="0" fontId="6" fillId="0" borderId="26" xfId="0" applyFont="1" applyBorder="1" applyAlignment="1">
      <alignment horizontal="center"/>
    </xf>
    <xf numFmtId="180" fontId="6" fillId="0" borderId="27" xfId="0" applyNumberFormat="1" applyFont="1" applyBorder="1" applyAlignment="1">
      <alignment horizontal="center"/>
    </xf>
    <xf numFmtId="0" fontId="6" fillId="0" borderId="27" xfId="0" applyFont="1" applyBorder="1" applyAlignment="1">
      <alignment horizontal="left" indent="1"/>
    </xf>
    <xf numFmtId="176" fontId="6" fillId="0" borderId="27" xfId="0" applyNumberFormat="1" applyFont="1" applyBorder="1" applyAlignment="1">
      <alignment/>
    </xf>
    <xf numFmtId="179" fontId="6" fillId="0" borderId="27" xfId="0" applyNumberFormat="1" applyFont="1" applyBorder="1" applyAlignment="1">
      <alignment/>
    </xf>
    <xf numFmtId="0" fontId="6" fillId="0" borderId="27" xfId="0" applyFont="1" applyBorder="1" applyAlignment="1">
      <alignment horizontal="center"/>
    </xf>
    <xf numFmtId="180" fontId="6" fillId="0" borderId="28" xfId="0" applyNumberFormat="1" applyFont="1" applyBorder="1" applyAlignment="1">
      <alignment horizontal="center"/>
    </xf>
    <xf numFmtId="0" fontId="6" fillId="0" borderId="28" xfId="0" applyFont="1" applyBorder="1" applyAlignment="1">
      <alignment horizontal="left" indent="1"/>
    </xf>
    <xf numFmtId="176" fontId="6" fillId="0" borderId="28" xfId="0" applyNumberFormat="1" applyFont="1" applyBorder="1" applyAlignment="1">
      <alignment/>
    </xf>
    <xf numFmtId="179" fontId="6" fillId="0" borderId="28" xfId="0" applyNumberFormat="1" applyFont="1" applyBorder="1" applyAlignment="1">
      <alignment/>
    </xf>
    <xf numFmtId="0" fontId="6" fillId="0" borderId="28" xfId="0" applyFont="1" applyBorder="1" applyAlignment="1">
      <alignment horizontal="center"/>
    </xf>
    <xf numFmtId="180" fontId="6" fillId="0" borderId="29" xfId="0" applyNumberFormat="1" applyFont="1" applyBorder="1" applyAlignment="1">
      <alignment horizontal="center"/>
    </xf>
    <xf numFmtId="0" fontId="6" fillId="0" borderId="29" xfId="0" applyFont="1" applyBorder="1" applyAlignment="1">
      <alignment horizontal="left" indent="1"/>
    </xf>
    <xf numFmtId="176" fontId="6" fillId="0" borderId="29" xfId="0" applyNumberFormat="1" applyFont="1" applyBorder="1" applyAlignment="1">
      <alignment/>
    </xf>
    <xf numFmtId="179" fontId="6" fillId="0" borderId="29" xfId="0" applyNumberFormat="1" applyFont="1" applyBorder="1" applyAlignment="1">
      <alignment/>
    </xf>
    <xf numFmtId="0" fontId="6" fillId="0" borderId="29" xfId="0" applyFont="1" applyBorder="1" applyAlignment="1">
      <alignment horizontal="center"/>
    </xf>
    <xf numFmtId="180" fontId="3" fillId="0" borderId="0" xfId="0" applyNumberFormat="1" applyFont="1" applyAlignment="1">
      <alignment/>
    </xf>
    <xf numFmtId="0" fontId="4" fillId="0" borderId="12" xfId="0" applyFont="1" applyBorder="1" applyAlignment="1">
      <alignment horizontal="center"/>
    </xf>
    <xf numFmtId="180" fontId="4" fillId="0" borderId="12" xfId="0" applyNumberFormat="1" applyFont="1" applyBorder="1" applyAlignment="1">
      <alignment horizontal="center"/>
    </xf>
    <xf numFmtId="0" fontId="7" fillId="0" borderId="31" xfId="0" applyFont="1" applyBorder="1" applyAlignment="1">
      <alignment horizontal="right"/>
    </xf>
    <xf numFmtId="0" fontId="6" fillId="0" borderId="26" xfId="0" applyFont="1" applyBorder="1" applyAlignment="1">
      <alignment horizontal="left" shrinkToFit="1"/>
    </xf>
    <xf numFmtId="180" fontId="6" fillId="0" borderId="27" xfId="0" applyNumberFormat="1" applyFont="1" applyBorder="1" applyAlignment="1">
      <alignment/>
    </xf>
    <xf numFmtId="181" fontId="6" fillId="0" borderId="26" xfId="0" applyNumberFormat="1" applyFont="1" applyBorder="1" applyAlignment="1">
      <alignment horizontal="center"/>
    </xf>
    <xf numFmtId="181" fontId="6" fillId="0" borderId="28" xfId="0" applyNumberFormat="1" applyFont="1" applyBorder="1" applyAlignment="1">
      <alignment horizontal="center"/>
    </xf>
    <xf numFmtId="180" fontId="7" fillId="0" borderId="26" xfId="0" applyNumberFormat="1" applyFont="1" applyBorder="1" applyAlignment="1" quotePrefix="1">
      <alignment horizontal="center"/>
    </xf>
    <xf numFmtId="21" fontId="6" fillId="0" borderId="26" xfId="0" applyNumberFormat="1" applyFont="1" applyFill="1" applyBorder="1" applyAlignment="1">
      <alignment horizontal="center"/>
    </xf>
    <xf numFmtId="21" fontId="6" fillId="0" borderId="27" xfId="0" applyNumberFormat="1" applyFont="1" applyFill="1" applyBorder="1" applyAlignment="1">
      <alignment horizontal="center"/>
    </xf>
    <xf numFmtId="21" fontId="6" fillId="0" borderId="28" xfId="0" applyNumberFormat="1" applyFont="1" applyFill="1" applyBorder="1" applyAlignment="1">
      <alignment horizontal="center"/>
    </xf>
    <xf numFmtId="21" fontId="6" fillId="0" borderId="29" xfId="0" applyNumberFormat="1" applyFont="1" applyFill="1" applyBorder="1" applyAlignment="1">
      <alignment horizontal="center"/>
    </xf>
    <xf numFmtId="0" fontId="5" fillId="0" borderId="13" xfId="0" applyFont="1" applyBorder="1" applyAlignment="1">
      <alignment horizontal="center"/>
    </xf>
    <xf numFmtId="180" fontId="0" fillId="33" borderId="32" xfId="0" applyNumberFormat="1" applyFill="1" applyBorder="1" applyAlignment="1">
      <alignment/>
    </xf>
    <xf numFmtId="180" fontId="0" fillId="33" borderId="33" xfId="0" applyNumberFormat="1" applyFill="1" applyBorder="1" applyAlignment="1">
      <alignment/>
    </xf>
    <xf numFmtId="180" fontId="0" fillId="33" borderId="34" xfId="0" applyNumberFormat="1" applyFill="1" applyBorder="1" applyAlignment="1">
      <alignment/>
    </xf>
    <xf numFmtId="180" fontId="0" fillId="33" borderId="35" xfId="0" applyNumberFormat="1" applyFill="1" applyBorder="1" applyAlignment="1">
      <alignment/>
    </xf>
    <xf numFmtId="180" fontId="0" fillId="33" borderId="36" xfId="0" applyNumberFormat="1" applyFill="1" applyBorder="1" applyAlignment="1">
      <alignment/>
    </xf>
    <xf numFmtId="180" fontId="0" fillId="33" borderId="37" xfId="0" applyNumberFormat="1" applyFill="1" applyBorder="1" applyAlignment="1">
      <alignment/>
    </xf>
    <xf numFmtId="180" fontId="0" fillId="0" borderId="35" xfId="0" applyNumberFormat="1" applyFill="1" applyBorder="1" applyAlignment="1">
      <alignment/>
    </xf>
    <xf numFmtId="180" fontId="0" fillId="0" borderId="36" xfId="0" applyNumberFormat="1" applyFill="1" applyBorder="1" applyAlignment="1">
      <alignment/>
    </xf>
    <xf numFmtId="180" fontId="0" fillId="0" borderId="37" xfId="0" applyNumberFormat="1" applyFill="1" applyBorder="1" applyAlignment="1">
      <alignment/>
    </xf>
    <xf numFmtId="180" fontId="0" fillId="33" borderId="38" xfId="0" applyNumberFormat="1" applyFill="1" applyBorder="1" applyAlignment="1">
      <alignment/>
    </xf>
    <xf numFmtId="180" fontId="0" fillId="33" borderId="39" xfId="0" applyNumberFormat="1" applyFill="1" applyBorder="1" applyAlignment="1">
      <alignment/>
    </xf>
    <xf numFmtId="180" fontId="0" fillId="33" borderId="40" xfId="0" applyNumberFormat="1" applyFill="1" applyBorder="1" applyAlignment="1">
      <alignment/>
    </xf>
    <xf numFmtId="180" fontId="0" fillId="34" borderId="35" xfId="0" applyNumberFormat="1" applyFill="1" applyBorder="1" applyAlignment="1">
      <alignment/>
    </xf>
    <xf numFmtId="180" fontId="0" fillId="34" borderId="36" xfId="0" applyNumberFormat="1" applyFill="1" applyBorder="1" applyAlignment="1">
      <alignment/>
    </xf>
    <xf numFmtId="180" fontId="0" fillId="34" borderId="37" xfId="0" applyNumberFormat="1" applyFill="1" applyBorder="1" applyAlignment="1">
      <alignment/>
    </xf>
    <xf numFmtId="180" fontId="0" fillId="35" borderId="35" xfId="0" applyNumberFormat="1" applyFill="1" applyBorder="1" applyAlignment="1">
      <alignment/>
    </xf>
    <xf numFmtId="180" fontId="0" fillId="35" borderId="36" xfId="0" applyNumberFormat="1" applyFill="1" applyBorder="1" applyAlignment="1">
      <alignment/>
    </xf>
    <xf numFmtId="180" fontId="0" fillId="35" borderId="37" xfId="0" applyNumberFormat="1" applyFill="1" applyBorder="1" applyAlignment="1">
      <alignment/>
    </xf>
    <xf numFmtId="176" fontId="0" fillId="33" borderId="41" xfId="0" applyNumberFormat="1" applyFill="1" applyBorder="1" applyAlignment="1" applyProtection="1">
      <alignment/>
      <protection/>
    </xf>
    <xf numFmtId="176" fontId="0" fillId="0" borderId="41" xfId="0" applyNumberFormat="1" applyFill="1" applyBorder="1" applyAlignment="1" applyProtection="1">
      <alignment/>
      <protection/>
    </xf>
    <xf numFmtId="176" fontId="0" fillId="33" borderId="41" xfId="0" applyNumberFormat="1" applyFont="1" applyFill="1" applyBorder="1" applyAlignment="1" applyProtection="1">
      <alignment/>
      <protection/>
    </xf>
    <xf numFmtId="176" fontId="0" fillId="34" borderId="41" xfId="0" applyNumberFormat="1" applyFill="1" applyBorder="1" applyAlignment="1" applyProtection="1">
      <alignment/>
      <protection/>
    </xf>
    <xf numFmtId="176" fontId="0" fillId="35" borderId="41" xfId="0" applyNumberFormat="1" applyFill="1" applyBorder="1" applyAlignment="1" applyProtection="1">
      <alignment/>
      <protection/>
    </xf>
    <xf numFmtId="0" fontId="0" fillId="33" borderId="42" xfId="0" applyFill="1" applyBorder="1" applyAlignment="1">
      <alignment/>
    </xf>
    <xf numFmtId="0" fontId="17" fillId="33" borderId="42" xfId="0" applyFont="1" applyFill="1" applyBorder="1" applyAlignment="1" applyProtection="1">
      <alignment horizontal="left" indent="1"/>
      <protection/>
    </xf>
    <xf numFmtId="0" fontId="17" fillId="33" borderId="43" xfId="0" applyFont="1" applyFill="1" applyBorder="1" applyAlignment="1" applyProtection="1">
      <alignment/>
      <protection/>
    </xf>
    <xf numFmtId="0" fontId="0" fillId="33" borderId="43" xfId="0" applyFont="1" applyFill="1" applyBorder="1" applyAlignment="1" applyProtection="1">
      <alignment horizontal="left" indent="1"/>
      <protection/>
    </xf>
    <xf numFmtId="0" fontId="17" fillId="0" borderId="43" xfId="0" applyFont="1" applyFill="1" applyBorder="1" applyAlignment="1" applyProtection="1">
      <alignment/>
      <protection/>
    </xf>
    <xf numFmtId="0" fontId="0" fillId="0" borderId="43" xfId="0" applyFont="1" applyFill="1" applyBorder="1" applyAlignment="1" applyProtection="1">
      <alignment horizontal="left" indent="1"/>
      <protection/>
    </xf>
    <xf numFmtId="0" fontId="0" fillId="33" borderId="43" xfId="0" applyFill="1" applyBorder="1" applyAlignment="1">
      <alignment/>
    </xf>
    <xf numFmtId="0" fontId="18" fillId="33" borderId="43" xfId="0" applyFont="1" applyFill="1" applyBorder="1" applyAlignment="1" applyProtection="1">
      <alignment horizontal="left" indent="1"/>
      <protection/>
    </xf>
    <xf numFmtId="0" fontId="17" fillId="34" borderId="43" xfId="0" applyFont="1" applyFill="1" applyBorder="1" applyAlignment="1" applyProtection="1">
      <alignment/>
      <protection/>
    </xf>
    <xf numFmtId="0" fontId="0" fillId="34" borderId="43" xfId="0" applyFont="1" applyFill="1" applyBorder="1" applyAlignment="1" applyProtection="1">
      <alignment horizontal="left" indent="1"/>
      <protection/>
    </xf>
    <xf numFmtId="0" fontId="17" fillId="33" borderId="43" xfId="0" applyFont="1" applyFill="1" applyBorder="1" applyAlignment="1" applyProtection="1">
      <alignment horizontal="left" indent="1"/>
      <protection/>
    </xf>
    <xf numFmtId="0" fontId="17" fillId="35" borderId="43" xfId="0" applyFont="1" applyFill="1" applyBorder="1" applyAlignment="1" applyProtection="1">
      <alignment/>
      <protection/>
    </xf>
    <xf numFmtId="0" fontId="0" fillId="35" borderId="43" xfId="0" applyFont="1" applyFill="1" applyBorder="1" applyAlignment="1" applyProtection="1">
      <alignment horizontal="left" indent="1"/>
      <protection/>
    </xf>
    <xf numFmtId="0" fontId="0" fillId="0" borderId="43" xfId="0" applyFill="1" applyBorder="1" applyAlignment="1">
      <alignment/>
    </xf>
    <xf numFmtId="0" fontId="18" fillId="0" borderId="43" xfId="0" applyFont="1" applyFill="1" applyBorder="1" applyAlignment="1" applyProtection="1">
      <alignment horizontal="left" indent="1"/>
      <protection/>
    </xf>
    <xf numFmtId="0" fontId="3" fillId="0" borderId="12" xfId="0" applyFont="1" applyBorder="1" applyAlignment="1">
      <alignment horizontal="center"/>
    </xf>
    <xf numFmtId="0" fontId="18" fillId="35" borderId="43" xfId="0" applyFont="1" applyFill="1" applyBorder="1" applyAlignment="1" applyProtection="1">
      <alignment/>
      <protection/>
    </xf>
    <xf numFmtId="180" fontId="0" fillId="35" borderId="44" xfId="0" applyNumberFormat="1" applyFill="1" applyBorder="1" applyAlignment="1">
      <alignment/>
    </xf>
    <xf numFmtId="180" fontId="0" fillId="35" borderId="45" xfId="0" applyNumberFormat="1" applyFill="1" applyBorder="1" applyAlignment="1">
      <alignment/>
    </xf>
    <xf numFmtId="180" fontId="0" fillId="35" borderId="46" xfId="0" applyNumberFormat="1" applyFill="1" applyBorder="1" applyAlignment="1">
      <alignment/>
    </xf>
    <xf numFmtId="180" fontId="6" fillId="0" borderId="47" xfId="0" applyNumberFormat="1" applyFont="1" applyBorder="1" applyAlignment="1">
      <alignment/>
    </xf>
    <xf numFmtId="0" fontId="6" fillId="0" borderId="47" xfId="0" applyFont="1" applyBorder="1" applyAlignment="1">
      <alignment horizontal="left" indent="1"/>
    </xf>
    <xf numFmtId="176" fontId="6" fillId="0" borderId="47" xfId="0" applyNumberFormat="1" applyFont="1" applyBorder="1" applyAlignment="1">
      <alignment/>
    </xf>
    <xf numFmtId="180" fontId="6" fillId="0" borderId="47" xfId="0" applyNumberFormat="1" applyFont="1" applyBorder="1" applyAlignment="1">
      <alignment horizontal="center"/>
    </xf>
    <xf numFmtId="21" fontId="6" fillId="0" borderId="47" xfId="0" applyNumberFormat="1" applyFont="1" applyFill="1" applyBorder="1" applyAlignment="1">
      <alignment horizontal="center"/>
    </xf>
    <xf numFmtId="179" fontId="6" fillId="0" borderId="47" xfId="0" applyNumberFormat="1" applyFont="1" applyBorder="1" applyAlignment="1">
      <alignment/>
    </xf>
    <xf numFmtId="0" fontId="6" fillId="0" borderId="47" xfId="0" applyFont="1" applyBorder="1" applyAlignment="1">
      <alignment horizontal="center"/>
    </xf>
    <xf numFmtId="181" fontId="6" fillId="0" borderId="47" xfId="0" applyNumberFormat="1" applyFont="1" applyBorder="1" applyAlignment="1">
      <alignment/>
    </xf>
    <xf numFmtId="180" fontId="6" fillId="0" borderId="28" xfId="0" applyNumberFormat="1" applyFont="1" applyBorder="1" applyAlignment="1">
      <alignment/>
    </xf>
    <xf numFmtId="0" fontId="7" fillId="0" borderId="48" xfId="0" applyFont="1" applyBorder="1" applyAlignment="1">
      <alignment horizontal="center"/>
    </xf>
    <xf numFmtId="179" fontId="6" fillId="0" borderId="48" xfId="0" applyNumberFormat="1" applyFont="1" applyBorder="1" applyAlignment="1">
      <alignment/>
    </xf>
    <xf numFmtId="0" fontId="19" fillId="0" borderId="0" xfId="0" applyFont="1" applyAlignment="1">
      <alignment horizontal="left" readingOrder="1"/>
    </xf>
    <xf numFmtId="0" fontId="0" fillId="33" borderId="43" xfId="0" applyFill="1" applyBorder="1" applyAlignment="1" applyProtection="1">
      <alignment horizontal="left" indent="1"/>
      <protection/>
    </xf>
    <xf numFmtId="176" fontId="6" fillId="0" borderId="15" xfId="0" applyNumberFormat="1" applyFont="1" applyBorder="1" applyAlignment="1">
      <alignment/>
    </xf>
    <xf numFmtId="176" fontId="6" fillId="0" borderId="16" xfId="0" applyNumberFormat="1" applyFont="1" applyBorder="1" applyAlignment="1">
      <alignment/>
    </xf>
    <xf numFmtId="176" fontId="6" fillId="0" borderId="48" xfId="0" applyNumberFormat="1" applyFont="1" applyBorder="1" applyAlignment="1">
      <alignment/>
    </xf>
    <xf numFmtId="181" fontId="6" fillId="0" borderId="15" xfId="0" applyNumberFormat="1" applyFont="1" applyBorder="1" applyAlignment="1">
      <alignment/>
    </xf>
    <xf numFmtId="181" fontId="6" fillId="0" borderId="16" xfId="0" applyNumberFormat="1" applyFont="1" applyBorder="1" applyAlignment="1">
      <alignment/>
    </xf>
    <xf numFmtId="181" fontId="6" fillId="0" borderId="48" xfId="0" applyNumberFormat="1" applyFont="1" applyBorder="1" applyAlignment="1">
      <alignment/>
    </xf>
    <xf numFmtId="180" fontId="6" fillId="0" borderId="26" xfId="0" applyNumberFormat="1" applyFont="1" applyBorder="1" applyAlignment="1" quotePrefix="1">
      <alignment horizontal="center"/>
    </xf>
    <xf numFmtId="180" fontId="6" fillId="0" borderId="27" xfId="0" applyNumberFormat="1" applyFont="1" applyBorder="1" applyAlignment="1" quotePrefix="1">
      <alignment horizontal="center"/>
    </xf>
    <xf numFmtId="180" fontId="6" fillId="0" borderId="28" xfId="0" applyNumberFormat="1" applyFont="1" applyBorder="1" applyAlignment="1" quotePrefix="1">
      <alignment horizontal="center"/>
    </xf>
    <xf numFmtId="180" fontId="6" fillId="0" borderId="29" xfId="0" applyNumberFormat="1" applyFont="1" applyBorder="1" applyAlignment="1" quotePrefix="1">
      <alignment horizontal="center"/>
    </xf>
    <xf numFmtId="180" fontId="6" fillId="0" borderId="15" xfId="0" applyNumberFormat="1" applyFont="1" applyBorder="1" applyAlignment="1">
      <alignment/>
    </xf>
    <xf numFmtId="180" fontId="6" fillId="0" borderId="48" xfId="0" applyNumberFormat="1" applyFont="1" applyBorder="1" applyAlignment="1">
      <alignment/>
    </xf>
    <xf numFmtId="180" fontId="6" fillId="0" borderId="16" xfId="0" applyNumberFormat="1" applyFont="1" applyBorder="1" applyAlignment="1">
      <alignment/>
    </xf>
    <xf numFmtId="0" fontId="6" fillId="0" borderId="48" xfId="0" applyFont="1" applyBorder="1" applyAlignment="1">
      <alignment horizontal="center"/>
    </xf>
    <xf numFmtId="0" fontId="6" fillId="36" borderId="0" xfId="0" applyFont="1" applyFill="1" applyAlignment="1">
      <alignment/>
    </xf>
    <xf numFmtId="0" fontId="5" fillId="36" borderId="49" xfId="0" applyFont="1" applyFill="1" applyBorder="1" applyAlignment="1">
      <alignment horizontal="right"/>
    </xf>
    <xf numFmtId="14" fontId="20" fillId="0" borderId="0" xfId="0" applyNumberFormat="1" applyFont="1" applyAlignment="1">
      <alignment horizontal="right"/>
    </xf>
    <xf numFmtId="0" fontId="0" fillId="0" borderId="43" xfId="0" applyFill="1" applyBorder="1" applyAlignment="1" applyProtection="1">
      <alignment horizontal="left" indent="1"/>
      <protection/>
    </xf>
    <xf numFmtId="55" fontId="5" fillId="0" borderId="0" xfId="0" applyNumberFormat="1" applyFont="1" applyBorder="1" applyAlignment="1">
      <alignment/>
    </xf>
    <xf numFmtId="0" fontId="5" fillId="0" borderId="0" xfId="0" applyFont="1" applyBorder="1" applyAlignment="1">
      <alignment/>
    </xf>
    <xf numFmtId="0" fontId="5" fillId="0" borderId="12" xfId="0" applyFont="1" applyBorder="1" applyAlignment="1">
      <alignment horizontal="center"/>
    </xf>
    <xf numFmtId="180" fontId="6" fillId="0" borderId="26" xfId="0" applyNumberFormat="1" applyFont="1" applyBorder="1" applyAlignment="1">
      <alignment/>
    </xf>
    <xf numFmtId="0" fontId="6" fillId="0" borderId="49" xfId="0" applyFont="1" applyBorder="1" applyAlignment="1">
      <alignment horizontal="center" vertical="center" shrinkToFit="1"/>
    </xf>
    <xf numFmtId="0" fontId="7" fillId="0" borderId="50" xfId="0" applyFont="1" applyBorder="1" applyAlignment="1">
      <alignment horizontal="center" vertical="center" shrinkToFit="1"/>
    </xf>
    <xf numFmtId="180" fontId="6" fillId="0" borderId="51" xfId="0" applyNumberFormat="1" applyFont="1" applyBorder="1" applyAlignment="1">
      <alignment horizontal="center" vertical="center" shrinkToFit="1"/>
    </xf>
    <xf numFmtId="0" fontId="6" fillId="0" borderId="52" xfId="0" applyFont="1" applyBorder="1" applyAlignment="1">
      <alignment horizontal="center" vertical="center" shrinkToFit="1"/>
    </xf>
    <xf numFmtId="180" fontId="6" fillId="0" borderId="53" xfId="0" applyNumberFormat="1" applyFont="1" applyBorder="1" applyAlignment="1">
      <alignment horizontal="center" vertical="center" shrinkToFit="1"/>
    </xf>
    <xf numFmtId="0" fontId="6" fillId="0" borderId="54" xfId="0" applyFont="1" applyBorder="1" applyAlignment="1">
      <alignment horizontal="center" vertical="center" shrinkToFit="1"/>
    </xf>
    <xf numFmtId="180" fontId="6" fillId="0" borderId="55" xfId="0" applyNumberFormat="1"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180" fontId="6" fillId="0" borderId="56" xfId="0" applyNumberFormat="1" applyFont="1" applyBorder="1" applyAlignment="1">
      <alignment horizontal="center" vertical="center" shrinkToFit="1"/>
    </xf>
    <xf numFmtId="180" fontId="6" fillId="0" borderId="58" xfId="0" applyNumberFormat="1" applyFont="1" applyBorder="1" applyAlignment="1">
      <alignment horizontal="center" vertical="center" shrinkToFit="1"/>
    </xf>
    <xf numFmtId="180" fontId="6" fillId="0" borderId="59" xfId="0" applyNumberFormat="1" applyFont="1" applyBorder="1" applyAlignment="1">
      <alignment horizontal="center" vertical="center" shrinkToFit="1"/>
    </xf>
    <xf numFmtId="180" fontId="6" fillId="0" borderId="60" xfId="0" applyNumberFormat="1" applyFont="1" applyBorder="1" applyAlignment="1">
      <alignment horizontal="center" vertical="center" shrinkToFit="1"/>
    </xf>
    <xf numFmtId="0" fontId="6" fillId="0" borderId="61" xfId="0" applyFont="1" applyBorder="1" applyAlignment="1">
      <alignment horizontal="center" vertical="center" shrinkToFit="1"/>
    </xf>
    <xf numFmtId="180" fontId="6" fillId="0" borderId="62" xfId="0" applyNumberFormat="1" applyFont="1" applyBorder="1" applyAlignment="1">
      <alignment horizontal="center" vertical="center" shrinkToFit="1"/>
    </xf>
    <xf numFmtId="180" fontId="6" fillId="0" borderId="63" xfId="0" applyNumberFormat="1" applyFont="1" applyBorder="1" applyAlignment="1">
      <alignment horizontal="center" vertical="center" shrinkToFit="1"/>
    </xf>
    <xf numFmtId="0" fontId="6" fillId="0" borderId="64" xfId="0" applyFont="1" applyBorder="1" applyAlignment="1">
      <alignment horizontal="center" vertical="center" shrinkToFit="1"/>
    </xf>
    <xf numFmtId="180" fontId="6" fillId="0" borderId="65" xfId="0" applyNumberFormat="1" applyFont="1" applyBorder="1" applyAlignment="1">
      <alignment horizontal="center" vertical="center" shrinkToFit="1"/>
    </xf>
    <xf numFmtId="0" fontId="6" fillId="0" borderId="0" xfId="0" applyFont="1" applyAlignment="1">
      <alignment shrinkToFit="1"/>
    </xf>
    <xf numFmtId="0" fontId="7" fillId="0" borderId="0" xfId="0" applyFont="1" applyAlignment="1">
      <alignment shrinkToFit="1"/>
    </xf>
    <xf numFmtId="180"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7" fillId="0" borderId="0" xfId="0" applyFont="1" applyBorder="1" applyAlignment="1">
      <alignment horizontal="left" shrinkToFit="1"/>
    </xf>
    <xf numFmtId="0" fontId="7" fillId="0" borderId="0" xfId="0" applyFont="1" applyBorder="1" applyAlignment="1">
      <alignment shrinkToFit="1"/>
    </xf>
    <xf numFmtId="0" fontId="7" fillId="0" borderId="0" xfId="0" applyFont="1" applyBorder="1" applyAlignment="1">
      <alignment horizontal="right" shrinkToFit="1"/>
    </xf>
    <xf numFmtId="0" fontId="6" fillId="0" borderId="51" xfId="0" applyFont="1" applyBorder="1" applyAlignment="1">
      <alignment horizontal="left" shrinkToFit="1"/>
    </xf>
    <xf numFmtId="181" fontId="6" fillId="0" borderId="66" xfId="0" applyNumberFormat="1" applyFont="1" applyBorder="1" applyAlignment="1">
      <alignment horizontal="right"/>
    </xf>
    <xf numFmtId="0" fontId="6" fillId="0" borderId="56" xfId="0" applyFont="1" applyBorder="1" applyAlignment="1">
      <alignment horizontal="left" shrinkToFit="1"/>
    </xf>
    <xf numFmtId="181" fontId="6" fillId="0" borderId="67" xfId="0" applyNumberFormat="1" applyFont="1" applyBorder="1" applyAlignment="1" quotePrefix="1">
      <alignment horizontal="right"/>
    </xf>
    <xf numFmtId="181" fontId="6" fillId="0" borderId="67" xfId="0" applyNumberFormat="1" applyFont="1" applyBorder="1" applyAlignment="1">
      <alignment horizontal="right"/>
    </xf>
    <xf numFmtId="0" fontId="6" fillId="0" borderId="63" xfId="0" applyFont="1" applyBorder="1" applyAlignment="1">
      <alignment horizontal="left" shrinkToFit="1"/>
    </xf>
    <xf numFmtId="181" fontId="6" fillId="0" borderId="68" xfId="0" applyNumberFormat="1" applyFont="1" applyBorder="1" applyAlignment="1" quotePrefix="1">
      <alignment horizontal="right"/>
    </xf>
    <xf numFmtId="181" fontId="6" fillId="0" borderId="66" xfId="0" applyNumberFormat="1" applyFont="1" applyBorder="1" applyAlignment="1" quotePrefix="1">
      <alignment horizontal="right"/>
    </xf>
    <xf numFmtId="181" fontId="6" fillId="0" borderId="67" xfId="0" applyNumberFormat="1" applyFont="1" applyBorder="1" applyAlignment="1" quotePrefix="1">
      <alignment/>
    </xf>
    <xf numFmtId="181" fontId="6" fillId="0" borderId="67" xfId="0" applyNumberFormat="1" applyFont="1" applyBorder="1" applyAlignment="1" quotePrefix="1">
      <alignment horizontal="center"/>
    </xf>
    <xf numFmtId="0" fontId="6" fillId="0" borderId="53" xfId="0" applyFont="1" applyBorder="1" applyAlignment="1">
      <alignment horizontal="left" shrinkToFit="1"/>
    </xf>
    <xf numFmtId="181" fontId="6" fillId="0" borderId="66" xfId="0" applyNumberFormat="1" applyFont="1" applyBorder="1" applyAlignment="1" quotePrefix="1">
      <alignment horizontal="center"/>
    </xf>
    <xf numFmtId="181" fontId="6" fillId="0" borderId="67" xfId="0" applyNumberFormat="1" applyFont="1" applyBorder="1" applyAlignment="1">
      <alignment horizontal="center"/>
    </xf>
    <xf numFmtId="181" fontId="6" fillId="0" borderId="67" xfId="0" applyNumberFormat="1" applyFont="1" applyBorder="1" applyAlignment="1">
      <alignment/>
    </xf>
    <xf numFmtId="181" fontId="6" fillId="0" borderId="66" xfId="0" applyNumberFormat="1" applyFont="1" applyBorder="1" applyAlignment="1">
      <alignment/>
    </xf>
    <xf numFmtId="181" fontId="6" fillId="0" borderId="68" xfId="0" applyNumberFormat="1" applyFont="1" applyBorder="1" applyAlignment="1" quotePrefix="1">
      <alignment horizontal="center"/>
    </xf>
    <xf numFmtId="181" fontId="6" fillId="0" borderId="68" xfId="0" applyNumberFormat="1" applyFont="1" applyBorder="1" applyAlignment="1">
      <alignment/>
    </xf>
    <xf numFmtId="180" fontId="7" fillId="0" borderId="25" xfId="0" applyNumberFormat="1" applyFont="1" applyBorder="1" applyAlignment="1">
      <alignment horizontal="center"/>
    </xf>
    <xf numFmtId="0" fontId="7" fillId="0" borderId="13" xfId="0" applyFont="1" applyBorder="1" applyAlignment="1">
      <alignment horizontal="center" vertical="center"/>
    </xf>
    <xf numFmtId="180" fontId="7" fillId="0" borderId="13" xfId="0" applyNumberFormat="1" applyFont="1" applyBorder="1" applyAlignment="1">
      <alignment horizontal="center"/>
    </xf>
    <xf numFmtId="180" fontId="7" fillId="0" borderId="11" xfId="0" applyNumberFormat="1" applyFont="1" applyBorder="1" applyAlignment="1">
      <alignment horizontal="center"/>
    </xf>
    <xf numFmtId="181" fontId="6" fillId="0" borderId="56" xfId="0" applyNumberFormat="1" applyFont="1" applyBorder="1" applyAlignment="1" quotePrefix="1">
      <alignment horizontal="right"/>
    </xf>
    <xf numFmtId="181" fontId="6" fillId="0" borderId="56" xfId="0" applyNumberFormat="1" applyFont="1" applyBorder="1" applyAlignment="1">
      <alignment horizontal="right"/>
    </xf>
    <xf numFmtId="181" fontId="6" fillId="0" borderId="63" xfId="0" applyNumberFormat="1" applyFont="1" applyBorder="1" applyAlignment="1" quotePrefix="1">
      <alignment horizontal="right"/>
    </xf>
    <xf numFmtId="181" fontId="6" fillId="0" borderId="53" xfId="0" applyNumberFormat="1" applyFont="1" applyBorder="1" applyAlignment="1" quotePrefix="1">
      <alignment horizontal="right"/>
    </xf>
    <xf numFmtId="181" fontId="6" fillId="0" borderId="56" xfId="0" applyNumberFormat="1" applyFont="1" applyBorder="1" applyAlignment="1" quotePrefix="1">
      <alignment/>
    </xf>
    <xf numFmtId="181" fontId="6" fillId="0" borderId="53" xfId="0" applyNumberFormat="1" applyFont="1" applyBorder="1" applyAlignment="1">
      <alignment horizontal="right"/>
    </xf>
    <xf numFmtId="181" fontId="6" fillId="0" borderId="56" xfId="0" applyNumberFormat="1" applyFont="1" applyBorder="1" applyAlignment="1" quotePrefix="1">
      <alignment horizontal="center"/>
    </xf>
    <xf numFmtId="181" fontId="6" fillId="0" borderId="53" xfId="0" applyNumberFormat="1" applyFont="1" applyBorder="1" applyAlignment="1" quotePrefix="1">
      <alignment horizontal="center"/>
    </xf>
    <xf numFmtId="181" fontId="6" fillId="0" borderId="56" xfId="0" applyNumberFormat="1" applyFont="1" applyBorder="1" applyAlignment="1">
      <alignment horizontal="center"/>
    </xf>
    <xf numFmtId="181" fontId="6" fillId="0" borderId="56" xfId="0" applyNumberFormat="1" applyFont="1" applyBorder="1" applyAlignment="1">
      <alignment/>
    </xf>
    <xf numFmtId="181" fontId="6" fillId="0" borderId="53" xfId="0" applyNumberFormat="1" applyFont="1" applyBorder="1" applyAlignment="1">
      <alignment/>
    </xf>
    <xf numFmtId="181" fontId="6" fillId="0" borderId="63" xfId="0" applyNumberFormat="1" applyFont="1" applyBorder="1" applyAlignment="1" quotePrefix="1">
      <alignment horizontal="center"/>
    </xf>
    <xf numFmtId="181" fontId="6" fillId="0" borderId="63" xfId="0" applyNumberFormat="1" applyFont="1" applyBorder="1" applyAlignment="1">
      <alignment/>
    </xf>
    <xf numFmtId="181" fontId="6" fillId="0" borderId="66" xfId="0" applyNumberFormat="1" applyFont="1" applyBorder="1" applyAlignment="1" quotePrefix="1">
      <alignment/>
    </xf>
    <xf numFmtId="181" fontId="6" fillId="0" borderId="68" xfId="0" applyNumberFormat="1" applyFont="1" applyBorder="1" applyAlignment="1" quotePrefix="1">
      <alignment/>
    </xf>
    <xf numFmtId="181" fontId="7" fillId="0" borderId="67" xfId="0" applyNumberFormat="1" applyFont="1" applyBorder="1" applyAlignment="1">
      <alignment/>
    </xf>
    <xf numFmtId="181" fontId="6" fillId="0" borderId="56" xfId="0" applyNumberFormat="1" applyFont="1" applyBorder="1" applyAlignment="1">
      <alignment horizontal="center" vertical="center"/>
    </xf>
    <xf numFmtId="181" fontId="6" fillId="0" borderId="53" xfId="0" applyNumberFormat="1" applyFont="1" applyBorder="1" applyAlignment="1" quotePrefix="1">
      <alignment/>
    </xf>
    <xf numFmtId="181" fontId="6" fillId="0" borderId="63" xfId="0" applyNumberFormat="1" applyFont="1" applyBorder="1" applyAlignment="1" quotePrefix="1">
      <alignment/>
    </xf>
    <xf numFmtId="181" fontId="7" fillId="0" borderId="56" xfId="0" applyNumberFormat="1" applyFont="1" applyBorder="1" applyAlignment="1">
      <alignment/>
    </xf>
    <xf numFmtId="181" fontId="6" fillId="0" borderId="68" xfId="0" applyNumberFormat="1" applyFont="1" applyBorder="1" applyAlignment="1">
      <alignment horizontal="right"/>
    </xf>
    <xf numFmtId="181" fontId="6" fillId="0" borderId="63" xfId="0" applyNumberFormat="1" applyFont="1" applyBorder="1" applyAlignment="1">
      <alignment horizontal="right"/>
    </xf>
    <xf numFmtId="181" fontId="6" fillId="0" borderId="63" xfId="0" applyNumberFormat="1" applyFont="1" applyBorder="1" applyAlignment="1">
      <alignment horizontal="center" vertical="center"/>
    </xf>
    <xf numFmtId="0" fontId="16" fillId="0" borderId="15" xfId="0" applyFont="1" applyBorder="1" applyAlignment="1">
      <alignment horizontal="center" vertical="center"/>
    </xf>
    <xf numFmtId="0" fontId="6" fillId="0" borderId="60" xfId="0" applyFont="1" applyBorder="1" applyAlignment="1">
      <alignment horizontal="center"/>
    </xf>
    <xf numFmtId="0" fontId="6" fillId="0" borderId="0" xfId="0" applyFont="1" applyBorder="1" applyAlignment="1">
      <alignment/>
    </xf>
    <xf numFmtId="0" fontId="6" fillId="0" borderId="27" xfId="0" applyNumberFormat="1" applyFont="1" applyBorder="1" applyAlignment="1" quotePrefix="1">
      <alignment horizontal="center"/>
    </xf>
    <xf numFmtId="0" fontId="6" fillId="0" borderId="51" xfId="0" applyFont="1" applyBorder="1" applyAlignment="1">
      <alignment horizontal="center" vertical="center" shrinkToFit="1"/>
    </xf>
    <xf numFmtId="0" fontId="7" fillId="0" borderId="0" xfId="0" applyFont="1" applyBorder="1" applyAlignment="1">
      <alignment horizontal="center"/>
    </xf>
    <xf numFmtId="0" fontId="16" fillId="0" borderId="12" xfId="0" applyFont="1" applyBorder="1" applyAlignment="1">
      <alignment horizontal="center" vertical="center"/>
    </xf>
    <xf numFmtId="0" fontId="2" fillId="0" borderId="0" xfId="0" applyFont="1" applyAlignment="1">
      <alignment horizontal="center"/>
    </xf>
    <xf numFmtId="0" fontId="16" fillId="0" borderId="69" xfId="0" applyFont="1" applyBorder="1" applyAlignment="1">
      <alignment horizontal="left" vertical="top" wrapText="1"/>
    </xf>
    <xf numFmtId="0" fontId="14" fillId="0" borderId="70" xfId="0" applyFont="1" applyBorder="1" applyAlignment="1">
      <alignment horizontal="left" vertical="top" wrapText="1"/>
    </xf>
    <xf numFmtId="0" fontId="14" fillId="0" borderId="71" xfId="0" applyFont="1" applyBorder="1" applyAlignment="1">
      <alignment horizontal="left" vertical="top" wrapText="1"/>
    </xf>
    <xf numFmtId="0" fontId="14" fillId="0" borderId="72" xfId="0" applyFont="1" applyBorder="1" applyAlignment="1">
      <alignment horizontal="left" vertical="top" wrapText="1"/>
    </xf>
    <xf numFmtId="0" fontId="14" fillId="0" borderId="0" xfId="0" applyFont="1" applyBorder="1" applyAlignment="1">
      <alignment horizontal="left" vertical="top" wrapText="1"/>
    </xf>
    <xf numFmtId="0" fontId="14" fillId="0" borderId="18"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25" xfId="0" applyFont="1" applyBorder="1" applyAlignment="1">
      <alignment horizontal="left" vertical="top" wrapText="1"/>
    </xf>
    <xf numFmtId="0" fontId="7"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72" xfId="0" applyFont="1" applyBorder="1" applyAlignment="1">
      <alignment horizontal="left" vertical="top" wrapText="1"/>
    </xf>
    <xf numFmtId="0" fontId="7" fillId="0" borderId="0" xfId="0" applyFont="1" applyBorder="1" applyAlignment="1">
      <alignment horizontal="left" vertical="top" wrapText="1"/>
    </xf>
    <xf numFmtId="0" fontId="7" fillId="0" borderId="18"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25" xfId="0" applyFont="1" applyBorder="1" applyAlignment="1">
      <alignment horizontal="left" vertical="top" wrapText="1"/>
    </xf>
    <xf numFmtId="0" fontId="6" fillId="0" borderId="63" xfId="0" applyFont="1" applyBorder="1" applyAlignment="1">
      <alignment/>
    </xf>
    <xf numFmtId="0" fontId="6" fillId="0" borderId="73" xfId="0" applyFont="1" applyBorder="1" applyAlignment="1">
      <alignment/>
    </xf>
    <xf numFmtId="0" fontId="6" fillId="0" borderId="68" xfId="0" applyFont="1" applyBorder="1" applyAlignment="1">
      <alignment/>
    </xf>
    <xf numFmtId="0" fontId="5" fillId="0" borderId="69" xfId="0" applyFont="1" applyBorder="1" applyAlignment="1">
      <alignment horizontal="left" vertical="top" wrapText="1"/>
    </xf>
    <xf numFmtId="0" fontId="5" fillId="0" borderId="70" xfId="0" applyFont="1" applyBorder="1" applyAlignment="1">
      <alignment horizontal="left" vertical="top" wrapText="1"/>
    </xf>
    <xf numFmtId="0" fontId="5" fillId="0" borderId="71" xfId="0" applyFont="1" applyBorder="1" applyAlignment="1">
      <alignment horizontal="left" vertical="top" wrapText="1"/>
    </xf>
    <xf numFmtId="0" fontId="5" fillId="0" borderId="72" xfId="0" applyFont="1" applyBorder="1" applyAlignment="1">
      <alignment horizontal="left" vertical="top"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25" xfId="0" applyFont="1" applyBorder="1" applyAlignment="1">
      <alignment horizontal="left" vertical="top" wrapText="1"/>
    </xf>
    <xf numFmtId="0" fontId="15" fillId="0" borderId="70" xfId="0" applyFont="1" applyBorder="1" applyAlignment="1">
      <alignment horizontal="left" vertical="top" wrapText="1"/>
    </xf>
    <xf numFmtId="0" fontId="15" fillId="0" borderId="71" xfId="0" applyFont="1" applyBorder="1" applyAlignment="1">
      <alignment horizontal="left" vertical="top" wrapText="1"/>
    </xf>
    <xf numFmtId="0" fontId="15" fillId="0" borderId="72" xfId="0" applyFont="1" applyBorder="1" applyAlignment="1">
      <alignment horizontal="left" vertical="top" wrapText="1"/>
    </xf>
    <xf numFmtId="0" fontId="15" fillId="0" borderId="0" xfId="0" applyFont="1" applyBorder="1" applyAlignment="1">
      <alignment horizontal="left" vertical="top" wrapText="1"/>
    </xf>
    <xf numFmtId="0" fontId="15" fillId="0" borderId="18"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25" xfId="0" applyFont="1" applyBorder="1" applyAlignment="1">
      <alignment horizontal="left" vertical="top" wrapText="1"/>
    </xf>
    <xf numFmtId="0" fontId="8" fillId="0" borderId="0"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25" xfId="0" applyFont="1" applyBorder="1" applyAlignment="1">
      <alignment horizontal="center"/>
    </xf>
    <xf numFmtId="0" fontId="6" fillId="0" borderId="53" xfId="0" applyFont="1" applyBorder="1" applyAlignment="1">
      <alignment/>
    </xf>
    <xf numFmtId="0" fontId="6" fillId="0" borderId="74" xfId="0" applyFont="1" applyBorder="1" applyAlignment="1">
      <alignment/>
    </xf>
    <xf numFmtId="0" fontId="6" fillId="0" borderId="66" xfId="0" applyFont="1" applyBorder="1" applyAlignment="1">
      <alignment/>
    </xf>
    <xf numFmtId="0" fontId="6" fillId="0" borderId="56" xfId="0" applyFont="1" applyBorder="1" applyAlignment="1">
      <alignment/>
    </xf>
    <xf numFmtId="0" fontId="6" fillId="0" borderId="58" xfId="0" applyFont="1" applyBorder="1" applyAlignment="1">
      <alignment/>
    </xf>
    <xf numFmtId="0" fontId="6" fillId="0" borderId="67" xfId="0" applyFont="1" applyBorder="1" applyAlignment="1">
      <alignment/>
    </xf>
    <xf numFmtId="0" fontId="6" fillId="0" borderId="51" xfId="0" applyFont="1" applyBorder="1" applyAlignment="1">
      <alignment/>
    </xf>
    <xf numFmtId="0" fontId="6" fillId="0" borderId="55" xfId="0" applyFont="1" applyBorder="1" applyAlignment="1">
      <alignment/>
    </xf>
    <xf numFmtId="0" fontId="6" fillId="0" borderId="75" xfId="0" applyFont="1" applyBorder="1" applyAlignment="1">
      <alignment/>
    </xf>
    <xf numFmtId="55" fontId="9" fillId="0" borderId="0" xfId="0" applyNumberFormat="1" applyFont="1" applyBorder="1" applyAlignment="1">
      <alignment horizontal="center" vertical="top"/>
    </xf>
    <xf numFmtId="0" fontId="6" fillId="0" borderId="56" xfId="0" applyFont="1" applyBorder="1" applyAlignment="1">
      <alignment horizontal="center"/>
    </xf>
    <xf numFmtId="0" fontId="0" fillId="0" borderId="58" xfId="0" applyBorder="1" applyAlignment="1">
      <alignment horizontal="center"/>
    </xf>
    <xf numFmtId="0" fontId="0" fillId="0" borderId="67" xfId="0" applyBorder="1" applyAlignment="1">
      <alignment horizontal="center"/>
    </xf>
    <xf numFmtId="55" fontId="9" fillId="0" borderId="0" xfId="0" applyNumberFormat="1" applyFont="1" applyAlignment="1">
      <alignment horizontal="center" vertical="top"/>
    </xf>
    <xf numFmtId="0" fontId="8" fillId="0" borderId="0" xfId="0" applyFont="1" applyAlignment="1">
      <alignment horizontal="center"/>
    </xf>
    <xf numFmtId="0" fontId="14" fillId="0" borderId="69" xfId="0" applyFont="1" applyBorder="1" applyAlignment="1">
      <alignment horizontal="left" vertical="top" wrapText="1"/>
    </xf>
    <xf numFmtId="0" fontId="6" fillId="0" borderId="69" xfId="0" applyFont="1" applyBorder="1" applyAlignment="1">
      <alignment horizontal="left" vertical="top" wrapText="1"/>
    </xf>
    <xf numFmtId="0" fontId="6" fillId="0" borderId="70" xfId="0" applyFont="1" applyBorder="1" applyAlignment="1">
      <alignment horizontal="left" vertical="top" wrapText="1"/>
    </xf>
    <xf numFmtId="0" fontId="6" fillId="0" borderId="71" xfId="0" applyFont="1" applyBorder="1" applyAlignment="1">
      <alignment horizontal="left" vertical="top" wrapText="1"/>
    </xf>
    <xf numFmtId="0" fontId="6" fillId="0" borderId="72" xfId="0" applyFont="1" applyBorder="1" applyAlignment="1">
      <alignment horizontal="left" vertical="top"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5" xfId="0" applyFont="1" applyBorder="1" applyAlignment="1">
      <alignment horizontal="left" vertical="top" wrapText="1"/>
    </xf>
    <xf numFmtId="0" fontId="6" fillId="0" borderId="58" xfId="0" applyFont="1" applyBorder="1" applyAlignment="1">
      <alignment horizontal="center"/>
    </xf>
    <xf numFmtId="0" fontId="6" fillId="0" borderId="67" xfId="0" applyFont="1" applyBorder="1" applyAlignment="1">
      <alignment horizontal="center"/>
    </xf>
    <xf numFmtId="0" fontId="6" fillId="0" borderId="63" xfId="0" applyFont="1" applyBorder="1" applyAlignment="1">
      <alignment horizontal="center"/>
    </xf>
    <xf numFmtId="0" fontId="6" fillId="0" borderId="73" xfId="0" applyFont="1" applyBorder="1" applyAlignment="1">
      <alignment horizontal="center"/>
    </xf>
    <xf numFmtId="0" fontId="6" fillId="0" borderId="68" xfId="0" applyFont="1" applyBorder="1" applyAlignment="1">
      <alignment horizontal="center"/>
    </xf>
    <xf numFmtId="55" fontId="9" fillId="0" borderId="0" xfId="0" applyNumberFormat="1" applyFont="1" applyAlignment="1">
      <alignment horizontal="center" vertical="center"/>
    </xf>
    <xf numFmtId="0" fontId="6" fillId="0" borderId="53" xfId="0" applyFont="1" applyBorder="1" applyAlignment="1">
      <alignment horizontal="center"/>
    </xf>
    <xf numFmtId="0" fontId="6" fillId="0" borderId="74" xfId="0" applyFont="1" applyBorder="1" applyAlignment="1">
      <alignment horizontal="center"/>
    </xf>
    <xf numFmtId="0" fontId="6" fillId="0" borderId="66" xfId="0" applyFont="1" applyBorder="1" applyAlignment="1">
      <alignment horizontal="center"/>
    </xf>
    <xf numFmtId="0" fontId="6" fillId="0" borderId="69" xfId="0" applyFont="1" applyBorder="1" applyAlignment="1">
      <alignment/>
    </xf>
    <xf numFmtId="0" fontId="6" fillId="0" borderId="70" xfId="0" applyFont="1" applyBorder="1" applyAlignment="1">
      <alignment/>
    </xf>
    <xf numFmtId="0" fontId="6" fillId="0" borderId="71" xfId="0" applyFont="1" applyBorder="1" applyAlignment="1">
      <alignment/>
    </xf>
    <xf numFmtId="0" fontId="8" fillId="0" borderId="0" xfId="0" applyFont="1" applyAlignment="1">
      <alignment horizontal="center" vertical="center"/>
    </xf>
    <xf numFmtId="0" fontId="8" fillId="0" borderId="0" xfId="0" applyFont="1" applyBorder="1" applyAlignment="1">
      <alignment horizontal="center" vertical="center"/>
    </xf>
    <xf numFmtId="0" fontId="15" fillId="0" borderId="69" xfId="0" applyFont="1" applyBorder="1" applyAlignment="1">
      <alignment horizontal="left" vertical="top" wrapText="1"/>
    </xf>
    <xf numFmtId="0" fontId="11" fillId="0" borderId="0" xfId="0" applyFont="1" applyAlignment="1">
      <alignment horizontal="center" vertical="center"/>
    </xf>
    <xf numFmtId="0" fontId="7" fillId="0" borderId="14" xfId="0" applyFont="1" applyBorder="1" applyAlignment="1">
      <alignment horizontal="center" vertical="center" shrinkToFit="1"/>
    </xf>
    <xf numFmtId="0" fontId="7" fillId="0" borderId="4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left" shrinkToFit="1"/>
    </xf>
    <xf numFmtId="0" fontId="7" fillId="0" borderId="0" xfId="0" applyFont="1" applyAlignment="1">
      <alignment horizontal="center" shrinkToFit="1"/>
    </xf>
    <xf numFmtId="14" fontId="7" fillId="0" borderId="0" xfId="0" applyNumberFormat="1" applyFont="1" applyAlignment="1">
      <alignment horizontal="center"/>
    </xf>
    <xf numFmtId="0" fontId="7" fillId="0" borderId="49" xfId="0" applyFont="1" applyBorder="1" applyAlignment="1">
      <alignment horizontal="center" vertical="center"/>
    </xf>
    <xf numFmtId="0" fontId="7" fillId="0" borderId="76" xfId="0" applyFont="1" applyBorder="1" applyAlignment="1">
      <alignment horizontal="center" vertical="center"/>
    </xf>
    <xf numFmtId="0" fontId="7" fillId="0" borderId="11" xfId="0" applyFont="1" applyBorder="1" applyAlignment="1">
      <alignment horizontal="center" vertical="center"/>
    </xf>
    <xf numFmtId="0" fontId="11" fillId="0" borderId="0" xfId="0" applyFont="1" applyAlignment="1">
      <alignment horizontal="center"/>
    </xf>
    <xf numFmtId="0" fontId="21" fillId="0" borderId="14" xfId="0" applyFont="1" applyBorder="1" applyAlignment="1">
      <alignment horizontal="center" vertical="center"/>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56" fontId="7" fillId="0" borderId="28" xfId="0" applyNumberFormat="1" applyFont="1" applyBorder="1" applyAlignment="1">
      <alignment horizontal="center" vertical="center" shrinkToFit="1"/>
    </xf>
    <xf numFmtId="0" fontId="7" fillId="0" borderId="28" xfId="0" applyFont="1" applyBorder="1" applyAlignment="1">
      <alignment horizontal="center" vertical="center" shrinkToFit="1"/>
    </xf>
    <xf numFmtId="56" fontId="7" fillId="0" borderId="63" xfId="0" applyNumberFormat="1" applyFont="1" applyBorder="1" applyAlignment="1">
      <alignment horizontal="center" vertical="center" shrinkToFit="1"/>
    </xf>
    <xf numFmtId="56" fontId="7" fillId="0" borderId="68"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37</xdr:row>
      <xdr:rowOff>38100</xdr:rowOff>
    </xdr:from>
    <xdr:to>
      <xdr:col>2</xdr:col>
      <xdr:colOff>866775</xdr:colOff>
      <xdr:row>38</xdr:row>
      <xdr:rowOff>133350</xdr:rowOff>
    </xdr:to>
    <xdr:sp>
      <xdr:nvSpPr>
        <xdr:cNvPr id="1" name="Text Box 1"/>
        <xdr:cNvSpPr txBox="1">
          <a:spLocks noChangeArrowheads="1"/>
        </xdr:cNvSpPr>
      </xdr:nvSpPr>
      <xdr:spPr>
        <a:xfrm>
          <a:off x="1104900" y="7362825"/>
          <a:ext cx="581025" cy="285750"/>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18</xdr:col>
      <xdr:colOff>0</xdr:colOff>
      <xdr:row>4</xdr:row>
      <xdr:rowOff>0</xdr:rowOff>
    </xdr:from>
    <xdr:to>
      <xdr:col>18</xdr:col>
      <xdr:colOff>0</xdr:colOff>
      <xdr:row>5</xdr:row>
      <xdr:rowOff>28575</xdr:rowOff>
    </xdr:to>
    <xdr:sp>
      <xdr:nvSpPr>
        <xdr:cNvPr id="2" name="テキスト 204"/>
        <xdr:cNvSpPr txBox="1">
          <a:spLocks noChangeArrowheads="1"/>
        </xdr:cNvSpPr>
      </xdr:nvSpPr>
      <xdr:spPr>
        <a:xfrm>
          <a:off x="7029450" y="13525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18</xdr:col>
      <xdr:colOff>0</xdr:colOff>
      <xdr:row>9</xdr:row>
      <xdr:rowOff>0</xdr:rowOff>
    </xdr:from>
    <xdr:to>
      <xdr:col>18</xdr:col>
      <xdr:colOff>0</xdr:colOff>
      <xdr:row>10</xdr:row>
      <xdr:rowOff>0</xdr:rowOff>
    </xdr:to>
    <xdr:sp>
      <xdr:nvSpPr>
        <xdr:cNvPr id="3" name="テキスト 204"/>
        <xdr:cNvSpPr txBox="1">
          <a:spLocks noChangeArrowheads="1"/>
        </xdr:cNvSpPr>
      </xdr:nvSpPr>
      <xdr:spPr>
        <a:xfrm>
          <a:off x="7029450" y="22574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18</xdr:col>
      <xdr:colOff>0</xdr:colOff>
      <xdr:row>22</xdr:row>
      <xdr:rowOff>0</xdr:rowOff>
    </xdr:from>
    <xdr:to>
      <xdr:col>18</xdr:col>
      <xdr:colOff>0</xdr:colOff>
      <xdr:row>23</xdr:row>
      <xdr:rowOff>38100</xdr:rowOff>
    </xdr:to>
    <xdr:sp>
      <xdr:nvSpPr>
        <xdr:cNvPr id="4" name="テキスト 204"/>
        <xdr:cNvSpPr txBox="1">
          <a:spLocks noChangeArrowheads="1"/>
        </xdr:cNvSpPr>
      </xdr:nvSpPr>
      <xdr:spPr>
        <a:xfrm>
          <a:off x="7029450" y="46101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18</xdr:col>
      <xdr:colOff>0</xdr:colOff>
      <xdr:row>31</xdr:row>
      <xdr:rowOff>161925</xdr:rowOff>
    </xdr:from>
    <xdr:to>
      <xdr:col>18</xdr:col>
      <xdr:colOff>0</xdr:colOff>
      <xdr:row>33</xdr:row>
      <xdr:rowOff>28575</xdr:rowOff>
    </xdr:to>
    <xdr:sp>
      <xdr:nvSpPr>
        <xdr:cNvPr id="5" name="テキスト 204"/>
        <xdr:cNvSpPr txBox="1">
          <a:spLocks noChangeArrowheads="1"/>
        </xdr:cNvSpPr>
      </xdr:nvSpPr>
      <xdr:spPr>
        <a:xfrm>
          <a:off x="7029450" y="64008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18</xdr:col>
      <xdr:colOff>0</xdr:colOff>
      <xdr:row>13</xdr:row>
      <xdr:rowOff>0</xdr:rowOff>
    </xdr:from>
    <xdr:to>
      <xdr:col>18</xdr:col>
      <xdr:colOff>0</xdr:colOff>
      <xdr:row>14</xdr:row>
      <xdr:rowOff>0</xdr:rowOff>
    </xdr:to>
    <xdr:sp>
      <xdr:nvSpPr>
        <xdr:cNvPr id="6" name="テキスト 204"/>
        <xdr:cNvSpPr txBox="1">
          <a:spLocks noChangeArrowheads="1"/>
        </xdr:cNvSpPr>
      </xdr:nvSpPr>
      <xdr:spPr>
        <a:xfrm>
          <a:off x="7029450" y="29813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18</xdr:col>
      <xdr:colOff>0</xdr:colOff>
      <xdr:row>22</xdr:row>
      <xdr:rowOff>0</xdr:rowOff>
    </xdr:from>
    <xdr:to>
      <xdr:col>18</xdr:col>
      <xdr:colOff>0</xdr:colOff>
      <xdr:row>23</xdr:row>
      <xdr:rowOff>38100</xdr:rowOff>
    </xdr:to>
    <xdr:sp>
      <xdr:nvSpPr>
        <xdr:cNvPr id="7" name="テキスト 204"/>
        <xdr:cNvSpPr txBox="1">
          <a:spLocks noChangeArrowheads="1"/>
        </xdr:cNvSpPr>
      </xdr:nvSpPr>
      <xdr:spPr>
        <a:xfrm>
          <a:off x="7029450" y="46101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18</xdr:col>
      <xdr:colOff>0</xdr:colOff>
      <xdr:row>4</xdr:row>
      <xdr:rowOff>161925</xdr:rowOff>
    </xdr:from>
    <xdr:to>
      <xdr:col>18</xdr:col>
      <xdr:colOff>0</xdr:colOff>
      <xdr:row>6</xdr:row>
      <xdr:rowOff>28575</xdr:rowOff>
    </xdr:to>
    <xdr:sp>
      <xdr:nvSpPr>
        <xdr:cNvPr id="8" name="テキスト 204"/>
        <xdr:cNvSpPr txBox="1">
          <a:spLocks noChangeArrowheads="1"/>
        </xdr:cNvSpPr>
      </xdr:nvSpPr>
      <xdr:spPr>
        <a:xfrm>
          <a:off x="7029450" y="15144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6</xdr:col>
      <xdr:colOff>9525</xdr:colOff>
      <xdr:row>9</xdr:row>
      <xdr:rowOff>9525</xdr:rowOff>
    </xdr:from>
    <xdr:to>
      <xdr:col>6</xdr:col>
      <xdr:colOff>161925</xdr:colOff>
      <xdr:row>10</xdr:row>
      <xdr:rowOff>0</xdr:rowOff>
    </xdr:to>
    <xdr:sp fLocksText="0">
      <xdr:nvSpPr>
        <xdr:cNvPr id="9" name="テキスト 204"/>
        <xdr:cNvSpPr txBox="1">
          <a:spLocks noChangeArrowheads="1"/>
        </xdr:cNvSpPr>
      </xdr:nvSpPr>
      <xdr:spPr>
        <a:xfrm>
          <a:off x="2695575" y="2266950"/>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152400</xdr:colOff>
      <xdr:row>10</xdr:row>
      <xdr:rowOff>171450</xdr:rowOff>
    </xdr:to>
    <xdr:sp fLocksText="0">
      <xdr:nvSpPr>
        <xdr:cNvPr id="10" name="テキスト 204"/>
        <xdr:cNvSpPr txBox="1">
          <a:spLocks noChangeArrowheads="1"/>
        </xdr:cNvSpPr>
      </xdr:nvSpPr>
      <xdr:spPr>
        <a:xfrm>
          <a:off x="2686050" y="2438400"/>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27</xdr:row>
      <xdr:rowOff>19050</xdr:rowOff>
    </xdr:from>
    <xdr:to>
      <xdr:col>14</xdr:col>
      <xdr:colOff>171450</xdr:colOff>
      <xdr:row>28</xdr:row>
      <xdr:rowOff>0</xdr:rowOff>
    </xdr:to>
    <xdr:sp>
      <xdr:nvSpPr>
        <xdr:cNvPr id="11" name="テキスト 204"/>
        <xdr:cNvSpPr txBox="1">
          <a:spLocks noChangeArrowheads="1"/>
        </xdr:cNvSpPr>
      </xdr:nvSpPr>
      <xdr:spPr>
        <a:xfrm>
          <a:off x="5362575" y="5534025"/>
          <a:ext cx="16192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18</xdr:col>
      <xdr:colOff>0</xdr:colOff>
      <xdr:row>20</xdr:row>
      <xdr:rowOff>9525</xdr:rowOff>
    </xdr:from>
    <xdr:to>
      <xdr:col>18</xdr:col>
      <xdr:colOff>0</xdr:colOff>
      <xdr:row>21</xdr:row>
      <xdr:rowOff>0</xdr:rowOff>
    </xdr:to>
    <xdr:sp>
      <xdr:nvSpPr>
        <xdr:cNvPr id="12" name="テキスト 204"/>
        <xdr:cNvSpPr txBox="1">
          <a:spLocks noChangeArrowheads="1"/>
        </xdr:cNvSpPr>
      </xdr:nvSpPr>
      <xdr:spPr>
        <a:xfrm>
          <a:off x="7029450" y="42576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15</xdr:col>
      <xdr:colOff>123825</xdr:colOff>
      <xdr:row>39</xdr:row>
      <xdr:rowOff>38100</xdr:rowOff>
    </xdr:from>
    <xdr:to>
      <xdr:col>15</xdr:col>
      <xdr:colOff>285750</xdr:colOff>
      <xdr:row>40</xdr:row>
      <xdr:rowOff>38100</xdr:rowOff>
    </xdr:to>
    <xdr:sp>
      <xdr:nvSpPr>
        <xdr:cNvPr id="13" name="テキスト 204"/>
        <xdr:cNvSpPr txBox="1">
          <a:spLocks noChangeArrowheads="1"/>
        </xdr:cNvSpPr>
      </xdr:nvSpPr>
      <xdr:spPr>
        <a:xfrm>
          <a:off x="6086475" y="7743825"/>
          <a:ext cx="161925" cy="1809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18</xdr:col>
      <xdr:colOff>19050</xdr:colOff>
      <xdr:row>32</xdr:row>
      <xdr:rowOff>9525</xdr:rowOff>
    </xdr:from>
    <xdr:to>
      <xdr:col>18</xdr:col>
      <xdr:colOff>171450</xdr:colOff>
      <xdr:row>33</xdr:row>
      <xdr:rowOff>0</xdr:rowOff>
    </xdr:to>
    <xdr:sp>
      <xdr:nvSpPr>
        <xdr:cNvPr id="14" name="テキスト 204"/>
        <xdr:cNvSpPr txBox="1">
          <a:spLocks noChangeArrowheads="1"/>
        </xdr:cNvSpPr>
      </xdr:nvSpPr>
      <xdr:spPr>
        <a:xfrm>
          <a:off x="7048500" y="6429375"/>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14</xdr:col>
      <xdr:colOff>333375</xdr:colOff>
      <xdr:row>43</xdr:row>
      <xdr:rowOff>171450</xdr:rowOff>
    </xdr:from>
    <xdr:to>
      <xdr:col>14</xdr:col>
      <xdr:colOff>485775</xdr:colOff>
      <xdr:row>44</xdr:row>
      <xdr:rowOff>171450</xdr:rowOff>
    </xdr:to>
    <xdr:sp fLocksText="0">
      <xdr:nvSpPr>
        <xdr:cNvPr id="15" name="テキスト 204"/>
        <xdr:cNvSpPr txBox="1">
          <a:spLocks noChangeArrowheads="1"/>
        </xdr:cNvSpPr>
      </xdr:nvSpPr>
      <xdr:spPr>
        <a:xfrm>
          <a:off x="5686425" y="8601075"/>
          <a:ext cx="1524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381000</xdr:colOff>
      <xdr:row>41</xdr:row>
      <xdr:rowOff>161925</xdr:rowOff>
    </xdr:from>
    <xdr:to>
      <xdr:col>16</xdr:col>
      <xdr:colOff>28575</xdr:colOff>
      <xdr:row>42</xdr:row>
      <xdr:rowOff>152400</xdr:rowOff>
    </xdr:to>
    <xdr:sp fLocksText="0">
      <xdr:nvSpPr>
        <xdr:cNvPr id="16" name="テキスト 204"/>
        <xdr:cNvSpPr txBox="1">
          <a:spLocks noChangeArrowheads="1"/>
        </xdr:cNvSpPr>
      </xdr:nvSpPr>
      <xdr:spPr>
        <a:xfrm>
          <a:off x="6343650" y="8229600"/>
          <a:ext cx="3048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342900</xdr:colOff>
      <xdr:row>43</xdr:row>
      <xdr:rowOff>161925</xdr:rowOff>
    </xdr:from>
    <xdr:to>
      <xdr:col>15</xdr:col>
      <xdr:colOff>495300</xdr:colOff>
      <xdr:row>44</xdr:row>
      <xdr:rowOff>161925</xdr:rowOff>
    </xdr:to>
    <xdr:sp fLocksText="0">
      <xdr:nvSpPr>
        <xdr:cNvPr id="17" name="テキスト 204"/>
        <xdr:cNvSpPr txBox="1">
          <a:spLocks noChangeArrowheads="1"/>
        </xdr:cNvSpPr>
      </xdr:nvSpPr>
      <xdr:spPr>
        <a:xfrm>
          <a:off x="6305550" y="8591550"/>
          <a:ext cx="1524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42</xdr:row>
      <xdr:rowOff>152400</xdr:rowOff>
    </xdr:from>
    <xdr:to>
      <xdr:col>15</xdr:col>
      <xdr:colOff>171450</xdr:colOff>
      <xdr:row>43</xdr:row>
      <xdr:rowOff>133350</xdr:rowOff>
    </xdr:to>
    <xdr:sp fLocksText="0">
      <xdr:nvSpPr>
        <xdr:cNvPr id="18" name="テキスト 204"/>
        <xdr:cNvSpPr txBox="1">
          <a:spLocks noChangeArrowheads="1"/>
        </xdr:cNvSpPr>
      </xdr:nvSpPr>
      <xdr:spPr>
        <a:xfrm>
          <a:off x="5981700" y="8401050"/>
          <a:ext cx="1524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390525</xdr:colOff>
      <xdr:row>40</xdr:row>
      <xdr:rowOff>76200</xdr:rowOff>
    </xdr:from>
    <xdr:to>
      <xdr:col>15</xdr:col>
      <xdr:colOff>542925</xdr:colOff>
      <xdr:row>41</xdr:row>
      <xdr:rowOff>66675</xdr:rowOff>
    </xdr:to>
    <xdr:sp fLocksText="0">
      <xdr:nvSpPr>
        <xdr:cNvPr id="19" name="テキスト 204"/>
        <xdr:cNvSpPr txBox="1">
          <a:spLocks noChangeArrowheads="1"/>
        </xdr:cNvSpPr>
      </xdr:nvSpPr>
      <xdr:spPr>
        <a:xfrm>
          <a:off x="6353175" y="7962900"/>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38</xdr:row>
      <xdr:rowOff>47625</xdr:rowOff>
    </xdr:from>
    <xdr:to>
      <xdr:col>2</xdr:col>
      <xdr:colOff>847725</xdr:colOff>
      <xdr:row>39</xdr:row>
      <xdr:rowOff>123825</xdr:rowOff>
    </xdr:to>
    <xdr:sp>
      <xdr:nvSpPr>
        <xdr:cNvPr id="1" name="Text Box 1"/>
        <xdr:cNvSpPr txBox="1">
          <a:spLocks noChangeArrowheads="1"/>
        </xdr:cNvSpPr>
      </xdr:nvSpPr>
      <xdr:spPr>
        <a:xfrm>
          <a:off x="1028700" y="7543800"/>
          <a:ext cx="571500" cy="266700"/>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18</xdr:col>
      <xdr:colOff>0</xdr:colOff>
      <xdr:row>4</xdr:row>
      <xdr:rowOff>0</xdr:rowOff>
    </xdr:from>
    <xdr:to>
      <xdr:col>18</xdr:col>
      <xdr:colOff>0</xdr:colOff>
      <xdr:row>5</xdr:row>
      <xdr:rowOff>28575</xdr:rowOff>
    </xdr:to>
    <xdr:sp>
      <xdr:nvSpPr>
        <xdr:cNvPr id="2" name="テキスト 204"/>
        <xdr:cNvSpPr txBox="1">
          <a:spLocks noChangeArrowheads="1"/>
        </xdr:cNvSpPr>
      </xdr:nvSpPr>
      <xdr:spPr>
        <a:xfrm>
          <a:off x="7715250" y="13525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18</xdr:col>
      <xdr:colOff>0</xdr:colOff>
      <xdr:row>9</xdr:row>
      <xdr:rowOff>0</xdr:rowOff>
    </xdr:from>
    <xdr:to>
      <xdr:col>18</xdr:col>
      <xdr:colOff>0</xdr:colOff>
      <xdr:row>10</xdr:row>
      <xdr:rowOff>0</xdr:rowOff>
    </xdr:to>
    <xdr:sp>
      <xdr:nvSpPr>
        <xdr:cNvPr id="3" name="テキスト 204"/>
        <xdr:cNvSpPr txBox="1">
          <a:spLocks noChangeArrowheads="1"/>
        </xdr:cNvSpPr>
      </xdr:nvSpPr>
      <xdr:spPr>
        <a:xfrm>
          <a:off x="7715250" y="22574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18</xdr:col>
      <xdr:colOff>0</xdr:colOff>
      <xdr:row>22</xdr:row>
      <xdr:rowOff>0</xdr:rowOff>
    </xdr:from>
    <xdr:to>
      <xdr:col>18</xdr:col>
      <xdr:colOff>0</xdr:colOff>
      <xdr:row>23</xdr:row>
      <xdr:rowOff>38100</xdr:rowOff>
    </xdr:to>
    <xdr:sp>
      <xdr:nvSpPr>
        <xdr:cNvPr id="4" name="テキスト 204"/>
        <xdr:cNvSpPr txBox="1">
          <a:spLocks noChangeArrowheads="1"/>
        </xdr:cNvSpPr>
      </xdr:nvSpPr>
      <xdr:spPr>
        <a:xfrm>
          <a:off x="7715250" y="46101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18</xdr:col>
      <xdr:colOff>0</xdr:colOff>
      <xdr:row>31</xdr:row>
      <xdr:rowOff>171450</xdr:rowOff>
    </xdr:from>
    <xdr:to>
      <xdr:col>18</xdr:col>
      <xdr:colOff>0</xdr:colOff>
      <xdr:row>33</xdr:row>
      <xdr:rowOff>19050</xdr:rowOff>
    </xdr:to>
    <xdr:sp>
      <xdr:nvSpPr>
        <xdr:cNvPr id="5" name="テキスト 204"/>
        <xdr:cNvSpPr txBox="1">
          <a:spLocks noChangeArrowheads="1"/>
        </xdr:cNvSpPr>
      </xdr:nvSpPr>
      <xdr:spPr>
        <a:xfrm>
          <a:off x="7715250" y="6410325"/>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18</xdr:col>
      <xdr:colOff>0</xdr:colOff>
      <xdr:row>13</xdr:row>
      <xdr:rowOff>0</xdr:rowOff>
    </xdr:from>
    <xdr:to>
      <xdr:col>18</xdr:col>
      <xdr:colOff>0</xdr:colOff>
      <xdr:row>14</xdr:row>
      <xdr:rowOff>0</xdr:rowOff>
    </xdr:to>
    <xdr:sp>
      <xdr:nvSpPr>
        <xdr:cNvPr id="6" name="テキスト 204"/>
        <xdr:cNvSpPr txBox="1">
          <a:spLocks noChangeArrowheads="1"/>
        </xdr:cNvSpPr>
      </xdr:nvSpPr>
      <xdr:spPr>
        <a:xfrm>
          <a:off x="7715250" y="29813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18</xdr:col>
      <xdr:colOff>0</xdr:colOff>
      <xdr:row>22</xdr:row>
      <xdr:rowOff>0</xdr:rowOff>
    </xdr:from>
    <xdr:to>
      <xdr:col>18</xdr:col>
      <xdr:colOff>0</xdr:colOff>
      <xdr:row>23</xdr:row>
      <xdr:rowOff>38100</xdr:rowOff>
    </xdr:to>
    <xdr:sp>
      <xdr:nvSpPr>
        <xdr:cNvPr id="7" name="テキスト 204"/>
        <xdr:cNvSpPr txBox="1">
          <a:spLocks noChangeArrowheads="1"/>
        </xdr:cNvSpPr>
      </xdr:nvSpPr>
      <xdr:spPr>
        <a:xfrm>
          <a:off x="7715250" y="46101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18</xdr:col>
      <xdr:colOff>0</xdr:colOff>
      <xdr:row>4</xdr:row>
      <xdr:rowOff>171450</xdr:rowOff>
    </xdr:from>
    <xdr:to>
      <xdr:col>18</xdr:col>
      <xdr:colOff>0</xdr:colOff>
      <xdr:row>6</xdr:row>
      <xdr:rowOff>19050</xdr:rowOff>
    </xdr:to>
    <xdr:sp>
      <xdr:nvSpPr>
        <xdr:cNvPr id="8" name="テキスト 204"/>
        <xdr:cNvSpPr txBox="1">
          <a:spLocks noChangeArrowheads="1"/>
        </xdr:cNvSpPr>
      </xdr:nvSpPr>
      <xdr:spPr>
        <a:xfrm>
          <a:off x="7715250" y="1524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6</xdr:col>
      <xdr:colOff>9525</xdr:colOff>
      <xdr:row>9</xdr:row>
      <xdr:rowOff>9525</xdr:rowOff>
    </xdr:from>
    <xdr:to>
      <xdr:col>6</xdr:col>
      <xdr:colOff>161925</xdr:colOff>
      <xdr:row>10</xdr:row>
      <xdr:rowOff>0</xdr:rowOff>
    </xdr:to>
    <xdr:sp fLocksText="0">
      <xdr:nvSpPr>
        <xdr:cNvPr id="9" name="テキスト 204"/>
        <xdr:cNvSpPr txBox="1">
          <a:spLocks noChangeArrowheads="1"/>
        </xdr:cNvSpPr>
      </xdr:nvSpPr>
      <xdr:spPr>
        <a:xfrm>
          <a:off x="2381250" y="2266950"/>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0</xdr:rowOff>
    </xdr:from>
    <xdr:to>
      <xdr:col>6</xdr:col>
      <xdr:colOff>152400</xdr:colOff>
      <xdr:row>8</xdr:row>
      <xdr:rowOff>171450</xdr:rowOff>
    </xdr:to>
    <xdr:sp fLocksText="0">
      <xdr:nvSpPr>
        <xdr:cNvPr id="10" name="テキスト 204"/>
        <xdr:cNvSpPr txBox="1">
          <a:spLocks noChangeArrowheads="1"/>
        </xdr:cNvSpPr>
      </xdr:nvSpPr>
      <xdr:spPr>
        <a:xfrm>
          <a:off x="2371725" y="2076450"/>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27</xdr:row>
      <xdr:rowOff>9525</xdr:rowOff>
    </xdr:from>
    <xdr:to>
      <xdr:col>14</xdr:col>
      <xdr:colOff>171450</xdr:colOff>
      <xdr:row>28</xdr:row>
      <xdr:rowOff>0</xdr:rowOff>
    </xdr:to>
    <xdr:sp>
      <xdr:nvSpPr>
        <xdr:cNvPr id="11" name="テキスト 204"/>
        <xdr:cNvSpPr txBox="1">
          <a:spLocks noChangeArrowheads="1"/>
        </xdr:cNvSpPr>
      </xdr:nvSpPr>
      <xdr:spPr>
        <a:xfrm>
          <a:off x="4972050" y="5524500"/>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18</xdr:col>
      <xdr:colOff>0</xdr:colOff>
      <xdr:row>20</xdr:row>
      <xdr:rowOff>9525</xdr:rowOff>
    </xdr:from>
    <xdr:to>
      <xdr:col>18</xdr:col>
      <xdr:colOff>0</xdr:colOff>
      <xdr:row>21</xdr:row>
      <xdr:rowOff>0</xdr:rowOff>
    </xdr:to>
    <xdr:sp>
      <xdr:nvSpPr>
        <xdr:cNvPr id="12" name="テキスト 204"/>
        <xdr:cNvSpPr txBox="1">
          <a:spLocks noChangeArrowheads="1"/>
        </xdr:cNvSpPr>
      </xdr:nvSpPr>
      <xdr:spPr>
        <a:xfrm>
          <a:off x="7715250" y="42576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15</xdr:col>
      <xdr:colOff>123825</xdr:colOff>
      <xdr:row>40</xdr:row>
      <xdr:rowOff>47625</xdr:rowOff>
    </xdr:from>
    <xdr:to>
      <xdr:col>15</xdr:col>
      <xdr:colOff>285750</xdr:colOff>
      <xdr:row>41</xdr:row>
      <xdr:rowOff>38100</xdr:rowOff>
    </xdr:to>
    <xdr:sp>
      <xdr:nvSpPr>
        <xdr:cNvPr id="13" name="テキスト 204"/>
        <xdr:cNvSpPr txBox="1">
          <a:spLocks noChangeArrowheads="1"/>
        </xdr:cNvSpPr>
      </xdr:nvSpPr>
      <xdr:spPr>
        <a:xfrm>
          <a:off x="5705475" y="7924800"/>
          <a:ext cx="161925" cy="171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14</xdr:col>
      <xdr:colOff>333375</xdr:colOff>
      <xdr:row>44</xdr:row>
      <xdr:rowOff>171450</xdr:rowOff>
    </xdr:from>
    <xdr:to>
      <xdr:col>14</xdr:col>
      <xdr:colOff>485775</xdr:colOff>
      <xdr:row>45</xdr:row>
      <xdr:rowOff>171450</xdr:rowOff>
    </xdr:to>
    <xdr:sp fLocksText="0">
      <xdr:nvSpPr>
        <xdr:cNvPr id="14" name="テキスト 204"/>
        <xdr:cNvSpPr txBox="1">
          <a:spLocks noChangeArrowheads="1"/>
        </xdr:cNvSpPr>
      </xdr:nvSpPr>
      <xdr:spPr>
        <a:xfrm>
          <a:off x="5286375" y="8772525"/>
          <a:ext cx="1524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381000</xdr:colOff>
      <xdr:row>42</xdr:row>
      <xdr:rowOff>161925</xdr:rowOff>
    </xdr:from>
    <xdr:to>
      <xdr:col>18</xdr:col>
      <xdr:colOff>0</xdr:colOff>
      <xdr:row>43</xdr:row>
      <xdr:rowOff>152400</xdr:rowOff>
    </xdr:to>
    <xdr:sp fLocksText="0">
      <xdr:nvSpPr>
        <xdr:cNvPr id="15" name="テキスト 204"/>
        <xdr:cNvSpPr txBox="1">
          <a:spLocks noChangeArrowheads="1"/>
        </xdr:cNvSpPr>
      </xdr:nvSpPr>
      <xdr:spPr>
        <a:xfrm>
          <a:off x="5962650" y="8401050"/>
          <a:ext cx="17526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342900</xdr:colOff>
      <xdr:row>44</xdr:row>
      <xdr:rowOff>161925</xdr:rowOff>
    </xdr:from>
    <xdr:to>
      <xdr:col>15</xdr:col>
      <xdr:colOff>495300</xdr:colOff>
      <xdr:row>45</xdr:row>
      <xdr:rowOff>161925</xdr:rowOff>
    </xdr:to>
    <xdr:sp fLocksText="0">
      <xdr:nvSpPr>
        <xdr:cNvPr id="16" name="テキスト 204"/>
        <xdr:cNvSpPr txBox="1">
          <a:spLocks noChangeArrowheads="1"/>
        </xdr:cNvSpPr>
      </xdr:nvSpPr>
      <xdr:spPr>
        <a:xfrm>
          <a:off x="5924550" y="8763000"/>
          <a:ext cx="1524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43</xdr:row>
      <xdr:rowOff>152400</xdr:rowOff>
    </xdr:from>
    <xdr:to>
      <xdr:col>15</xdr:col>
      <xdr:colOff>171450</xdr:colOff>
      <xdr:row>44</xdr:row>
      <xdr:rowOff>133350</xdr:rowOff>
    </xdr:to>
    <xdr:sp fLocksText="0">
      <xdr:nvSpPr>
        <xdr:cNvPr id="17" name="テキスト 204"/>
        <xdr:cNvSpPr txBox="1">
          <a:spLocks noChangeArrowheads="1"/>
        </xdr:cNvSpPr>
      </xdr:nvSpPr>
      <xdr:spPr>
        <a:xfrm>
          <a:off x="5600700" y="8572500"/>
          <a:ext cx="1524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390525</xdr:colOff>
      <xdr:row>41</xdr:row>
      <xdr:rowOff>76200</xdr:rowOff>
    </xdr:from>
    <xdr:to>
      <xdr:col>15</xdr:col>
      <xdr:colOff>542925</xdr:colOff>
      <xdr:row>42</xdr:row>
      <xdr:rowOff>66675</xdr:rowOff>
    </xdr:to>
    <xdr:sp fLocksText="0">
      <xdr:nvSpPr>
        <xdr:cNvPr id="18" name="テキスト 204"/>
        <xdr:cNvSpPr txBox="1">
          <a:spLocks noChangeArrowheads="1"/>
        </xdr:cNvSpPr>
      </xdr:nvSpPr>
      <xdr:spPr>
        <a:xfrm>
          <a:off x="5972175" y="8134350"/>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21</xdr:row>
      <xdr:rowOff>0</xdr:rowOff>
    </xdr:from>
    <xdr:to>
      <xdr:col>2</xdr:col>
      <xdr:colOff>0</xdr:colOff>
      <xdr:row>21</xdr:row>
      <xdr:rowOff>0</xdr:rowOff>
    </xdr:to>
    <xdr:sp>
      <xdr:nvSpPr>
        <xdr:cNvPr id="1" name="Text Box 1"/>
        <xdr:cNvSpPr txBox="1">
          <a:spLocks noChangeArrowheads="1"/>
        </xdr:cNvSpPr>
      </xdr:nvSpPr>
      <xdr:spPr>
        <a:xfrm>
          <a:off x="923925" y="5638800"/>
          <a:ext cx="352425" cy="0"/>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11</xdr:col>
      <xdr:colOff>0</xdr:colOff>
      <xdr:row>5</xdr:row>
      <xdr:rowOff>0</xdr:rowOff>
    </xdr:from>
    <xdr:to>
      <xdr:col>11</xdr:col>
      <xdr:colOff>0</xdr:colOff>
      <xdr:row>6</xdr:row>
      <xdr:rowOff>28575</xdr:rowOff>
    </xdr:to>
    <xdr:sp>
      <xdr:nvSpPr>
        <xdr:cNvPr id="2" name="テキスト 204"/>
        <xdr:cNvSpPr txBox="1">
          <a:spLocks noChangeArrowheads="1"/>
        </xdr:cNvSpPr>
      </xdr:nvSpPr>
      <xdr:spPr>
        <a:xfrm>
          <a:off x="7019925" y="1552575"/>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11</xdr:col>
      <xdr:colOff>0</xdr:colOff>
      <xdr:row>7</xdr:row>
      <xdr:rowOff>0</xdr:rowOff>
    </xdr:from>
    <xdr:to>
      <xdr:col>11</xdr:col>
      <xdr:colOff>0</xdr:colOff>
      <xdr:row>8</xdr:row>
      <xdr:rowOff>0</xdr:rowOff>
    </xdr:to>
    <xdr:sp>
      <xdr:nvSpPr>
        <xdr:cNvPr id="3" name="テキスト 204"/>
        <xdr:cNvSpPr txBox="1">
          <a:spLocks noChangeArrowheads="1"/>
        </xdr:cNvSpPr>
      </xdr:nvSpPr>
      <xdr:spPr>
        <a:xfrm>
          <a:off x="7019925" y="20478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17</xdr:row>
      <xdr:rowOff>0</xdr:rowOff>
    </xdr:from>
    <xdr:to>
      <xdr:col>11</xdr:col>
      <xdr:colOff>0</xdr:colOff>
      <xdr:row>17</xdr:row>
      <xdr:rowOff>0</xdr:rowOff>
    </xdr:to>
    <xdr:sp>
      <xdr:nvSpPr>
        <xdr:cNvPr id="4"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11</xdr:col>
      <xdr:colOff>0</xdr:colOff>
      <xdr:row>9</xdr:row>
      <xdr:rowOff>0</xdr:rowOff>
    </xdr:from>
    <xdr:to>
      <xdr:col>11</xdr:col>
      <xdr:colOff>0</xdr:colOff>
      <xdr:row>10</xdr:row>
      <xdr:rowOff>0</xdr:rowOff>
    </xdr:to>
    <xdr:sp>
      <xdr:nvSpPr>
        <xdr:cNvPr id="6" name="テキスト 204"/>
        <xdr:cNvSpPr txBox="1">
          <a:spLocks noChangeArrowheads="1"/>
        </xdr:cNvSpPr>
      </xdr:nvSpPr>
      <xdr:spPr>
        <a:xfrm>
          <a:off x="7019925" y="25050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17</xdr:row>
      <xdr:rowOff>0</xdr:rowOff>
    </xdr:from>
    <xdr:to>
      <xdr:col>11</xdr:col>
      <xdr:colOff>0</xdr:colOff>
      <xdr:row>17</xdr:row>
      <xdr:rowOff>0</xdr:rowOff>
    </xdr:to>
    <xdr:sp>
      <xdr:nvSpPr>
        <xdr:cNvPr id="7"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11</xdr:col>
      <xdr:colOff>0</xdr:colOff>
      <xdr:row>5</xdr:row>
      <xdr:rowOff>152400</xdr:rowOff>
    </xdr:from>
    <xdr:to>
      <xdr:col>11</xdr:col>
      <xdr:colOff>0</xdr:colOff>
      <xdr:row>7</xdr:row>
      <xdr:rowOff>19050</xdr:rowOff>
    </xdr:to>
    <xdr:sp>
      <xdr:nvSpPr>
        <xdr:cNvPr id="8" name="テキスト 204"/>
        <xdr:cNvSpPr txBox="1">
          <a:spLocks noChangeArrowheads="1"/>
        </xdr:cNvSpPr>
      </xdr:nvSpPr>
      <xdr:spPr>
        <a:xfrm>
          <a:off x="7019925" y="1704975"/>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3</xdr:col>
      <xdr:colOff>9525</xdr:colOff>
      <xdr:row>11</xdr:row>
      <xdr:rowOff>9525</xdr:rowOff>
    </xdr:from>
    <xdr:to>
      <xdr:col>3</xdr:col>
      <xdr:colOff>161925</xdr:colOff>
      <xdr:row>12</xdr:row>
      <xdr:rowOff>0</xdr:rowOff>
    </xdr:to>
    <xdr:sp fLocksText="0">
      <xdr:nvSpPr>
        <xdr:cNvPr id="9" name="テキスト 204"/>
        <xdr:cNvSpPr txBox="1">
          <a:spLocks noChangeArrowheads="1"/>
        </xdr:cNvSpPr>
      </xdr:nvSpPr>
      <xdr:spPr>
        <a:xfrm>
          <a:off x="1924050" y="2971800"/>
          <a:ext cx="1524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0</xdr:rowOff>
    </xdr:from>
    <xdr:to>
      <xdr:col>3</xdr:col>
      <xdr:colOff>152400</xdr:colOff>
      <xdr:row>17</xdr:row>
      <xdr:rowOff>0</xdr:rowOff>
    </xdr:to>
    <xdr:sp fLocksText="0">
      <xdr:nvSpPr>
        <xdr:cNvPr id="10" name="テキスト 204"/>
        <xdr:cNvSpPr txBox="1">
          <a:spLocks noChangeArrowheads="1"/>
        </xdr:cNvSpPr>
      </xdr:nvSpPr>
      <xdr:spPr>
        <a:xfrm>
          <a:off x="1914525" y="4333875"/>
          <a:ext cx="1524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17</xdr:row>
      <xdr:rowOff>0</xdr:rowOff>
    </xdr:from>
    <xdr:to>
      <xdr:col>7</xdr:col>
      <xdr:colOff>200025</xdr:colOff>
      <xdr:row>17</xdr:row>
      <xdr:rowOff>0</xdr:rowOff>
    </xdr:to>
    <xdr:sp>
      <xdr:nvSpPr>
        <xdr:cNvPr id="11" name="テキスト 204"/>
        <xdr:cNvSpPr txBox="1">
          <a:spLocks noChangeArrowheads="1"/>
        </xdr:cNvSpPr>
      </xdr:nvSpPr>
      <xdr:spPr>
        <a:xfrm>
          <a:off x="4505325" y="4333875"/>
          <a:ext cx="161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11</xdr:col>
      <xdr:colOff>0</xdr:colOff>
      <xdr:row>17</xdr:row>
      <xdr:rowOff>0</xdr:rowOff>
    </xdr:from>
    <xdr:to>
      <xdr:col>11</xdr:col>
      <xdr:colOff>0</xdr:colOff>
      <xdr:row>17</xdr:row>
      <xdr:rowOff>0</xdr:rowOff>
    </xdr:to>
    <xdr:sp>
      <xdr:nvSpPr>
        <xdr:cNvPr id="12"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11</xdr:col>
      <xdr:colOff>0</xdr:colOff>
      <xdr:row>20</xdr:row>
      <xdr:rowOff>0</xdr:rowOff>
    </xdr:from>
    <xdr:to>
      <xdr:col>11</xdr:col>
      <xdr:colOff>0</xdr:colOff>
      <xdr:row>21</xdr:row>
      <xdr:rowOff>28575</xdr:rowOff>
    </xdr:to>
    <xdr:sp>
      <xdr:nvSpPr>
        <xdr:cNvPr id="13" name="テキスト 204"/>
        <xdr:cNvSpPr txBox="1">
          <a:spLocks noChangeArrowheads="1"/>
        </xdr:cNvSpPr>
      </xdr:nvSpPr>
      <xdr:spPr>
        <a:xfrm>
          <a:off x="7019925" y="537210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11</xdr:col>
      <xdr:colOff>0</xdr:colOff>
      <xdr:row>22</xdr:row>
      <xdr:rowOff>0</xdr:rowOff>
    </xdr:from>
    <xdr:to>
      <xdr:col>11</xdr:col>
      <xdr:colOff>0</xdr:colOff>
      <xdr:row>23</xdr:row>
      <xdr:rowOff>0</xdr:rowOff>
    </xdr:to>
    <xdr:sp>
      <xdr:nvSpPr>
        <xdr:cNvPr id="14" name="テキスト 204"/>
        <xdr:cNvSpPr txBox="1">
          <a:spLocks noChangeArrowheads="1"/>
        </xdr:cNvSpPr>
      </xdr:nvSpPr>
      <xdr:spPr>
        <a:xfrm>
          <a:off x="7019925" y="58674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24</xdr:row>
      <xdr:rowOff>0</xdr:rowOff>
    </xdr:from>
    <xdr:to>
      <xdr:col>11</xdr:col>
      <xdr:colOff>0</xdr:colOff>
      <xdr:row>25</xdr:row>
      <xdr:rowOff>0</xdr:rowOff>
    </xdr:to>
    <xdr:sp>
      <xdr:nvSpPr>
        <xdr:cNvPr id="15" name="テキスト 204"/>
        <xdr:cNvSpPr txBox="1">
          <a:spLocks noChangeArrowheads="1"/>
        </xdr:cNvSpPr>
      </xdr:nvSpPr>
      <xdr:spPr>
        <a:xfrm>
          <a:off x="7019925" y="63246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20</xdr:row>
      <xdr:rowOff>152400</xdr:rowOff>
    </xdr:from>
    <xdr:to>
      <xdr:col>11</xdr:col>
      <xdr:colOff>0</xdr:colOff>
      <xdr:row>22</xdr:row>
      <xdr:rowOff>19050</xdr:rowOff>
    </xdr:to>
    <xdr:sp>
      <xdr:nvSpPr>
        <xdr:cNvPr id="16" name="テキスト 204"/>
        <xdr:cNvSpPr txBox="1">
          <a:spLocks noChangeArrowheads="1"/>
        </xdr:cNvSpPr>
      </xdr:nvSpPr>
      <xdr:spPr>
        <a:xfrm>
          <a:off x="7019925" y="5524500"/>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3</xdr:col>
      <xdr:colOff>9525</xdr:colOff>
      <xdr:row>26</xdr:row>
      <xdr:rowOff>9525</xdr:rowOff>
    </xdr:from>
    <xdr:to>
      <xdr:col>3</xdr:col>
      <xdr:colOff>161925</xdr:colOff>
      <xdr:row>27</xdr:row>
      <xdr:rowOff>0</xdr:rowOff>
    </xdr:to>
    <xdr:sp fLocksText="0">
      <xdr:nvSpPr>
        <xdr:cNvPr id="17" name="テキスト 204"/>
        <xdr:cNvSpPr txBox="1">
          <a:spLocks noChangeArrowheads="1"/>
        </xdr:cNvSpPr>
      </xdr:nvSpPr>
      <xdr:spPr>
        <a:xfrm>
          <a:off x="1924050" y="6791325"/>
          <a:ext cx="1524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1</xdr:col>
      <xdr:colOff>0</xdr:colOff>
      <xdr:row>31</xdr:row>
      <xdr:rowOff>0</xdr:rowOff>
    </xdr:to>
    <xdr:sp>
      <xdr:nvSpPr>
        <xdr:cNvPr id="18"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xdr:col>
      <xdr:colOff>0</xdr:colOff>
      <xdr:row>31</xdr:row>
      <xdr:rowOff>0</xdr:rowOff>
    </xdr:from>
    <xdr:to>
      <xdr:col>1</xdr:col>
      <xdr:colOff>0</xdr:colOff>
      <xdr:row>31</xdr:row>
      <xdr:rowOff>0</xdr:rowOff>
    </xdr:to>
    <xdr:sp>
      <xdr:nvSpPr>
        <xdr:cNvPr id="19"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xdr:col>
      <xdr:colOff>0</xdr:colOff>
      <xdr:row>31</xdr:row>
      <xdr:rowOff>0</xdr:rowOff>
    </xdr:from>
    <xdr:to>
      <xdr:col>1</xdr:col>
      <xdr:colOff>0</xdr:colOff>
      <xdr:row>31</xdr:row>
      <xdr:rowOff>0</xdr:rowOff>
    </xdr:to>
    <xdr:sp>
      <xdr:nvSpPr>
        <xdr:cNvPr id="20"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xdr:col>
      <xdr:colOff>0</xdr:colOff>
      <xdr:row>31</xdr:row>
      <xdr:rowOff>0</xdr:rowOff>
    </xdr:from>
    <xdr:to>
      <xdr:col>1</xdr:col>
      <xdr:colOff>0</xdr:colOff>
      <xdr:row>31</xdr:row>
      <xdr:rowOff>0</xdr:rowOff>
    </xdr:to>
    <xdr:sp>
      <xdr:nvSpPr>
        <xdr:cNvPr id="21"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9</xdr:col>
      <xdr:colOff>0</xdr:colOff>
      <xdr:row>20</xdr:row>
      <xdr:rowOff>0</xdr:rowOff>
    </xdr:from>
    <xdr:to>
      <xdr:col>9</xdr:col>
      <xdr:colOff>0</xdr:colOff>
      <xdr:row>21</xdr:row>
      <xdr:rowOff>28575</xdr:rowOff>
    </xdr:to>
    <xdr:sp>
      <xdr:nvSpPr>
        <xdr:cNvPr id="22" name="テキスト 204"/>
        <xdr:cNvSpPr txBox="1">
          <a:spLocks noChangeArrowheads="1"/>
        </xdr:cNvSpPr>
      </xdr:nvSpPr>
      <xdr:spPr>
        <a:xfrm>
          <a:off x="5743575" y="537210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9</xdr:col>
      <xdr:colOff>0</xdr:colOff>
      <xdr:row>22</xdr:row>
      <xdr:rowOff>0</xdr:rowOff>
    </xdr:from>
    <xdr:to>
      <xdr:col>9</xdr:col>
      <xdr:colOff>0</xdr:colOff>
      <xdr:row>23</xdr:row>
      <xdr:rowOff>0</xdr:rowOff>
    </xdr:to>
    <xdr:sp>
      <xdr:nvSpPr>
        <xdr:cNvPr id="23" name="テキスト 204"/>
        <xdr:cNvSpPr txBox="1">
          <a:spLocks noChangeArrowheads="1"/>
        </xdr:cNvSpPr>
      </xdr:nvSpPr>
      <xdr:spPr>
        <a:xfrm>
          <a:off x="5743575" y="58674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9</xdr:col>
      <xdr:colOff>0</xdr:colOff>
      <xdr:row>24</xdr:row>
      <xdr:rowOff>0</xdr:rowOff>
    </xdr:from>
    <xdr:to>
      <xdr:col>9</xdr:col>
      <xdr:colOff>0</xdr:colOff>
      <xdr:row>25</xdr:row>
      <xdr:rowOff>0</xdr:rowOff>
    </xdr:to>
    <xdr:sp>
      <xdr:nvSpPr>
        <xdr:cNvPr id="24" name="テキスト 204"/>
        <xdr:cNvSpPr txBox="1">
          <a:spLocks noChangeArrowheads="1"/>
        </xdr:cNvSpPr>
      </xdr:nvSpPr>
      <xdr:spPr>
        <a:xfrm>
          <a:off x="5743575" y="63246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9</xdr:col>
      <xdr:colOff>0</xdr:colOff>
      <xdr:row>20</xdr:row>
      <xdr:rowOff>152400</xdr:rowOff>
    </xdr:from>
    <xdr:to>
      <xdr:col>9</xdr:col>
      <xdr:colOff>0</xdr:colOff>
      <xdr:row>22</xdr:row>
      <xdr:rowOff>19050</xdr:rowOff>
    </xdr:to>
    <xdr:sp>
      <xdr:nvSpPr>
        <xdr:cNvPr id="25" name="テキスト 204"/>
        <xdr:cNvSpPr txBox="1">
          <a:spLocks noChangeArrowheads="1"/>
        </xdr:cNvSpPr>
      </xdr:nvSpPr>
      <xdr:spPr>
        <a:xfrm>
          <a:off x="5743575" y="5524500"/>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11</xdr:col>
      <xdr:colOff>0</xdr:colOff>
      <xdr:row>20</xdr:row>
      <xdr:rowOff>0</xdr:rowOff>
    </xdr:from>
    <xdr:to>
      <xdr:col>11</xdr:col>
      <xdr:colOff>0</xdr:colOff>
      <xdr:row>21</xdr:row>
      <xdr:rowOff>28575</xdr:rowOff>
    </xdr:to>
    <xdr:sp>
      <xdr:nvSpPr>
        <xdr:cNvPr id="26" name="テキスト 204"/>
        <xdr:cNvSpPr txBox="1">
          <a:spLocks noChangeArrowheads="1"/>
        </xdr:cNvSpPr>
      </xdr:nvSpPr>
      <xdr:spPr>
        <a:xfrm>
          <a:off x="7019925" y="537210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11</xdr:col>
      <xdr:colOff>0</xdr:colOff>
      <xdr:row>22</xdr:row>
      <xdr:rowOff>0</xdr:rowOff>
    </xdr:from>
    <xdr:to>
      <xdr:col>11</xdr:col>
      <xdr:colOff>0</xdr:colOff>
      <xdr:row>23</xdr:row>
      <xdr:rowOff>0</xdr:rowOff>
    </xdr:to>
    <xdr:sp>
      <xdr:nvSpPr>
        <xdr:cNvPr id="27" name="テキスト 204"/>
        <xdr:cNvSpPr txBox="1">
          <a:spLocks noChangeArrowheads="1"/>
        </xdr:cNvSpPr>
      </xdr:nvSpPr>
      <xdr:spPr>
        <a:xfrm>
          <a:off x="7019925" y="58674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24</xdr:row>
      <xdr:rowOff>0</xdr:rowOff>
    </xdr:from>
    <xdr:to>
      <xdr:col>11</xdr:col>
      <xdr:colOff>0</xdr:colOff>
      <xdr:row>25</xdr:row>
      <xdr:rowOff>0</xdr:rowOff>
    </xdr:to>
    <xdr:sp>
      <xdr:nvSpPr>
        <xdr:cNvPr id="28" name="テキスト 204"/>
        <xdr:cNvSpPr txBox="1">
          <a:spLocks noChangeArrowheads="1"/>
        </xdr:cNvSpPr>
      </xdr:nvSpPr>
      <xdr:spPr>
        <a:xfrm>
          <a:off x="7019925" y="63246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20</xdr:row>
      <xdr:rowOff>152400</xdr:rowOff>
    </xdr:from>
    <xdr:to>
      <xdr:col>11</xdr:col>
      <xdr:colOff>0</xdr:colOff>
      <xdr:row>22</xdr:row>
      <xdr:rowOff>19050</xdr:rowOff>
    </xdr:to>
    <xdr:sp>
      <xdr:nvSpPr>
        <xdr:cNvPr id="29" name="テキスト 204"/>
        <xdr:cNvSpPr txBox="1">
          <a:spLocks noChangeArrowheads="1"/>
        </xdr:cNvSpPr>
      </xdr:nvSpPr>
      <xdr:spPr>
        <a:xfrm>
          <a:off x="7019925" y="5524500"/>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10</xdr:col>
      <xdr:colOff>485775</xdr:colOff>
      <xdr:row>7</xdr:row>
      <xdr:rowOff>152400</xdr:rowOff>
    </xdr:from>
    <xdr:to>
      <xdr:col>11</xdr:col>
      <xdr:colOff>190500</xdr:colOff>
      <xdr:row>11</xdr:row>
      <xdr:rowOff>190500</xdr:rowOff>
    </xdr:to>
    <xdr:sp>
      <xdr:nvSpPr>
        <xdr:cNvPr id="30" name="テキスト ボックス 30"/>
        <xdr:cNvSpPr txBox="1">
          <a:spLocks noChangeArrowheads="1"/>
        </xdr:cNvSpPr>
      </xdr:nvSpPr>
      <xdr:spPr>
        <a:xfrm>
          <a:off x="6867525" y="2200275"/>
          <a:ext cx="342900" cy="9525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ノーレース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9"/>
  <sheetViews>
    <sheetView zoomScale="75" zoomScaleNormal="75" zoomScaleSheetLayoutView="100" zoomScalePageLayoutView="0" workbookViewId="0" topLeftCell="A26">
      <selection activeCell="H53" sqref="H53"/>
    </sheetView>
  </sheetViews>
  <sheetFormatPr defaultColWidth="9.00390625" defaultRowHeight="13.5"/>
  <cols>
    <col min="1" max="1" width="5.25390625" style="1" customWidth="1"/>
    <col min="2" max="2" width="10.75390625" style="1" customWidth="1"/>
    <col min="3" max="3" width="25.25390625" style="1" customWidth="1"/>
    <col min="4" max="4" width="11.75390625" style="1" customWidth="1"/>
    <col min="5" max="7" width="11.25390625" style="84" customWidth="1"/>
    <col min="8" max="16384" width="9.00390625" style="1" customWidth="1"/>
  </cols>
  <sheetData>
    <row r="1" spans="1:7" ht="18" customHeight="1">
      <c r="A1" s="253" t="s">
        <v>35</v>
      </c>
      <c r="B1" s="253"/>
      <c r="C1" s="253"/>
      <c r="D1" s="253"/>
      <c r="E1" s="253"/>
      <c r="F1" s="253"/>
      <c r="G1" s="253"/>
    </row>
    <row r="2" ht="18.75" customHeight="1">
      <c r="G2" s="170">
        <v>41100</v>
      </c>
    </row>
    <row r="3" spans="1:7" ht="17.25" customHeight="1" thickBot="1">
      <c r="A3" s="85"/>
      <c r="B3" s="85" t="s">
        <v>138</v>
      </c>
      <c r="C3" s="85" t="s">
        <v>36</v>
      </c>
      <c r="D3" s="85" t="s">
        <v>139</v>
      </c>
      <c r="E3" s="86" t="s">
        <v>140</v>
      </c>
      <c r="F3" s="86" t="s">
        <v>141</v>
      </c>
      <c r="G3" s="86" t="s">
        <v>142</v>
      </c>
    </row>
    <row r="4" spans="1:7" ht="15" customHeight="1">
      <c r="A4" s="85">
        <v>1</v>
      </c>
      <c r="B4" s="121">
        <v>4058</v>
      </c>
      <c r="C4" s="122" t="s">
        <v>143</v>
      </c>
      <c r="D4" s="116">
        <v>5.65</v>
      </c>
      <c r="E4" s="98">
        <v>941.6138411646265</v>
      </c>
      <c r="F4" s="99">
        <v>667.8237909733775</v>
      </c>
      <c r="G4" s="100">
        <v>541.1998587608898</v>
      </c>
    </row>
    <row r="5" spans="1:7" ht="15" customHeight="1">
      <c r="A5" s="85">
        <v>2</v>
      </c>
      <c r="B5" s="123">
        <v>1911</v>
      </c>
      <c r="C5" s="153" t="s">
        <v>163</v>
      </c>
      <c r="D5" s="116">
        <v>7.61</v>
      </c>
      <c r="E5" s="101">
        <v>838</v>
      </c>
      <c r="F5" s="102">
        <v>593</v>
      </c>
      <c r="G5" s="103">
        <v>478</v>
      </c>
    </row>
    <row r="6" spans="1:7" ht="15" customHeight="1">
      <c r="A6" s="85">
        <v>3</v>
      </c>
      <c r="B6" s="125">
        <v>120</v>
      </c>
      <c r="C6" s="126" t="s">
        <v>83</v>
      </c>
      <c r="D6" s="117">
        <v>8.91</v>
      </c>
      <c r="E6" s="104">
        <v>788</v>
      </c>
      <c r="F6" s="105">
        <v>557</v>
      </c>
      <c r="G6" s="106">
        <v>447</v>
      </c>
    </row>
    <row r="7" spans="1:7" ht="15" customHeight="1">
      <c r="A7" s="85">
        <v>4</v>
      </c>
      <c r="B7" s="123">
        <v>131</v>
      </c>
      <c r="C7" s="124" t="s">
        <v>64</v>
      </c>
      <c r="D7" s="116">
        <v>8.32</v>
      </c>
      <c r="E7" s="101">
        <v>810</v>
      </c>
      <c r="F7" s="102">
        <v>572</v>
      </c>
      <c r="G7" s="103">
        <v>460</v>
      </c>
    </row>
    <row r="8" spans="1:7" ht="15" customHeight="1">
      <c r="A8" s="85">
        <v>5</v>
      </c>
      <c r="B8" s="125">
        <v>162</v>
      </c>
      <c r="C8" s="126" t="s">
        <v>65</v>
      </c>
      <c r="D8" s="117">
        <v>8.68</v>
      </c>
      <c r="E8" s="104">
        <v>795.7180687071362</v>
      </c>
      <c r="F8" s="105">
        <v>561.9188028663621</v>
      </c>
      <c r="G8" s="106">
        <v>452</v>
      </c>
    </row>
    <row r="9" spans="1:7" ht="15" customHeight="1">
      <c r="A9" s="85">
        <v>6</v>
      </c>
      <c r="B9" s="123">
        <v>164</v>
      </c>
      <c r="C9" s="124" t="s">
        <v>69</v>
      </c>
      <c r="D9" s="116">
        <v>8.09</v>
      </c>
      <c r="E9" s="101">
        <v>818</v>
      </c>
      <c r="F9" s="102">
        <v>578</v>
      </c>
      <c r="G9" s="103">
        <v>465</v>
      </c>
    </row>
    <row r="10" spans="1:7" ht="15" customHeight="1">
      <c r="A10" s="85">
        <v>7</v>
      </c>
      <c r="B10" s="123">
        <v>178</v>
      </c>
      <c r="C10" s="124" t="s">
        <v>39</v>
      </c>
      <c r="D10" s="116">
        <v>7.1</v>
      </c>
      <c r="E10" s="101">
        <v>861.3526067949257</v>
      </c>
      <c r="F10" s="102">
        <v>609.5059172339866</v>
      </c>
      <c r="G10" s="103">
        <v>491.68789477596647</v>
      </c>
    </row>
    <row r="11" spans="1:7" ht="15" customHeight="1">
      <c r="A11" s="85">
        <v>8</v>
      </c>
      <c r="B11" s="127">
        <v>157</v>
      </c>
      <c r="C11" s="128" t="s">
        <v>164</v>
      </c>
      <c r="D11" s="116">
        <v>8.08</v>
      </c>
      <c r="E11" s="101">
        <v>819</v>
      </c>
      <c r="F11" s="102">
        <v>579</v>
      </c>
      <c r="G11" s="103">
        <v>466</v>
      </c>
    </row>
    <row r="12" spans="1:7" ht="15" customHeight="1">
      <c r="A12" s="85">
        <v>9</v>
      </c>
      <c r="B12" s="123">
        <v>199</v>
      </c>
      <c r="C12" s="124" t="s">
        <v>84</v>
      </c>
      <c r="D12" s="116">
        <v>9.03</v>
      </c>
      <c r="E12" s="101">
        <v>784</v>
      </c>
      <c r="F12" s="102">
        <v>554</v>
      </c>
      <c r="G12" s="103">
        <v>444</v>
      </c>
    </row>
    <row r="13" spans="1:7" ht="15" customHeight="1">
      <c r="A13" s="85">
        <v>10</v>
      </c>
      <c r="B13" s="125">
        <v>312</v>
      </c>
      <c r="C13" s="126" t="s">
        <v>66</v>
      </c>
      <c r="D13" s="117">
        <v>8.36</v>
      </c>
      <c r="E13" s="104">
        <v>808</v>
      </c>
      <c r="F13" s="105">
        <v>571</v>
      </c>
      <c r="G13" s="106">
        <v>459</v>
      </c>
    </row>
    <row r="14" spans="1:7" ht="15" customHeight="1">
      <c r="A14" s="85">
        <v>11</v>
      </c>
      <c r="B14" s="123">
        <v>319</v>
      </c>
      <c r="C14" s="124" t="s">
        <v>40</v>
      </c>
      <c r="D14" s="116">
        <v>6.98</v>
      </c>
      <c r="E14" s="101">
        <v>867</v>
      </c>
      <c r="F14" s="102">
        <v>614</v>
      </c>
      <c r="G14" s="103">
        <v>494.625891305319</v>
      </c>
    </row>
    <row r="15" spans="1:7" ht="15" customHeight="1">
      <c r="A15" s="85">
        <v>12</v>
      </c>
      <c r="B15" s="123">
        <v>321</v>
      </c>
      <c r="C15" s="124" t="s">
        <v>41</v>
      </c>
      <c r="D15" s="116">
        <v>9.04</v>
      </c>
      <c r="E15" s="101">
        <v>783.5717724894176</v>
      </c>
      <c r="F15" s="102">
        <v>553.1231481336428</v>
      </c>
      <c r="G15" s="103">
        <v>444.04360454739464</v>
      </c>
    </row>
    <row r="16" spans="1:7" ht="15" customHeight="1">
      <c r="A16" s="85">
        <v>13</v>
      </c>
      <c r="B16" s="125">
        <v>346</v>
      </c>
      <c r="C16" s="126" t="s">
        <v>42</v>
      </c>
      <c r="D16" s="117">
        <v>8.49</v>
      </c>
      <c r="E16" s="104">
        <v>803</v>
      </c>
      <c r="F16" s="105">
        <v>567</v>
      </c>
      <c r="G16" s="106">
        <v>456</v>
      </c>
    </row>
    <row r="17" spans="1:7" ht="15" customHeight="1">
      <c r="A17" s="85">
        <v>14</v>
      </c>
      <c r="B17" s="123">
        <v>380</v>
      </c>
      <c r="C17" s="153" t="s">
        <v>144</v>
      </c>
      <c r="D17" s="116">
        <v>10.16</v>
      </c>
      <c r="E17" s="101">
        <v>749</v>
      </c>
      <c r="F17" s="102">
        <v>528</v>
      </c>
      <c r="G17" s="103">
        <v>423</v>
      </c>
    </row>
    <row r="18" spans="1:7" ht="15" customHeight="1">
      <c r="A18" s="85">
        <v>15</v>
      </c>
      <c r="B18" s="123">
        <v>381</v>
      </c>
      <c r="C18" s="124" t="s">
        <v>43</v>
      </c>
      <c r="D18" s="116">
        <v>8.01</v>
      </c>
      <c r="E18" s="107">
        <v>822.1794800790774</v>
      </c>
      <c r="F18" s="108">
        <v>581.0925010001628</v>
      </c>
      <c r="G18" s="109">
        <v>467</v>
      </c>
    </row>
    <row r="19" spans="1:7" ht="15" customHeight="1">
      <c r="A19" s="85">
        <v>16</v>
      </c>
      <c r="B19" s="125">
        <v>4010</v>
      </c>
      <c r="C19" s="171" t="s">
        <v>146</v>
      </c>
      <c r="D19" s="117">
        <v>10.21</v>
      </c>
      <c r="E19" s="104">
        <v>748</v>
      </c>
      <c r="F19" s="105">
        <v>527</v>
      </c>
      <c r="G19" s="106">
        <v>422</v>
      </c>
    </row>
    <row r="20" spans="1:7" ht="15" customHeight="1">
      <c r="A20" s="85">
        <v>17</v>
      </c>
      <c r="B20" s="125">
        <v>667</v>
      </c>
      <c r="C20" s="126" t="s">
        <v>44</v>
      </c>
      <c r="D20" s="117">
        <v>8.6</v>
      </c>
      <c r="E20" s="104">
        <v>799.3138393352551</v>
      </c>
      <c r="F20" s="105">
        <v>564.5233176851851</v>
      </c>
      <c r="G20" s="106">
        <v>453.6581037604791</v>
      </c>
    </row>
    <row r="21" spans="1:7" ht="15" customHeight="1">
      <c r="A21" s="85">
        <v>18</v>
      </c>
      <c r="B21" s="123">
        <v>1101</v>
      </c>
      <c r="C21" s="153" t="s">
        <v>145</v>
      </c>
      <c r="D21" s="116">
        <v>6.77</v>
      </c>
      <c r="E21" s="101">
        <v>878</v>
      </c>
      <c r="F21" s="102">
        <v>621</v>
      </c>
      <c r="G21" s="103">
        <v>502</v>
      </c>
    </row>
    <row r="22" spans="1:7" ht="15" customHeight="1">
      <c r="A22" s="85">
        <v>19</v>
      </c>
      <c r="B22" s="123">
        <v>1403</v>
      </c>
      <c r="C22" s="128" t="s">
        <v>67</v>
      </c>
      <c r="D22" s="118">
        <v>8.9</v>
      </c>
      <c r="E22" s="101">
        <v>789</v>
      </c>
      <c r="F22" s="102">
        <v>557</v>
      </c>
      <c r="G22" s="103">
        <v>447</v>
      </c>
    </row>
    <row r="23" spans="1:7" ht="15" customHeight="1">
      <c r="A23" s="85">
        <v>20</v>
      </c>
      <c r="B23" s="123">
        <v>1545</v>
      </c>
      <c r="C23" s="124" t="s">
        <v>71</v>
      </c>
      <c r="D23" s="116">
        <v>8.38</v>
      </c>
      <c r="E23" s="101">
        <v>807</v>
      </c>
      <c r="F23" s="102">
        <v>570</v>
      </c>
      <c r="G23" s="103">
        <v>459</v>
      </c>
    </row>
    <row r="24" spans="1:7" ht="15" customHeight="1">
      <c r="A24" s="85">
        <v>21</v>
      </c>
      <c r="B24" s="123">
        <v>1555</v>
      </c>
      <c r="C24" s="124" t="s">
        <v>46</v>
      </c>
      <c r="D24" s="116">
        <v>8.15</v>
      </c>
      <c r="E24" s="101">
        <v>816.2444869462507</v>
      </c>
      <c r="F24" s="102">
        <v>576.790663969128</v>
      </c>
      <c r="G24" s="103">
        <v>464.01479376998935</v>
      </c>
    </row>
    <row r="25" spans="1:7" ht="15" customHeight="1">
      <c r="A25" s="85">
        <v>22</v>
      </c>
      <c r="B25" s="125">
        <v>1611</v>
      </c>
      <c r="C25" s="126" t="s">
        <v>85</v>
      </c>
      <c r="D25" s="117">
        <v>8.44</v>
      </c>
      <c r="E25" s="104">
        <v>804.8178720644472</v>
      </c>
      <c r="F25" s="105">
        <v>568.510620302347</v>
      </c>
      <c r="G25" s="106">
        <v>457.02315587173007</v>
      </c>
    </row>
    <row r="26" spans="1:7" ht="15" customHeight="1">
      <c r="A26" s="85">
        <v>23</v>
      </c>
      <c r="B26" s="123">
        <v>1702</v>
      </c>
      <c r="C26" s="124" t="s">
        <v>47</v>
      </c>
      <c r="D26" s="116">
        <v>8.05</v>
      </c>
      <c r="E26" s="101">
        <v>820.1840796267559</v>
      </c>
      <c r="F26" s="102">
        <v>579.6460938362959</v>
      </c>
      <c r="G26" s="103">
        <v>466.42707570327667</v>
      </c>
    </row>
    <row r="27" spans="1:7" ht="15" customHeight="1">
      <c r="A27" s="85">
        <v>24</v>
      </c>
      <c r="B27" s="125">
        <v>1733</v>
      </c>
      <c r="C27" s="126" t="s">
        <v>45</v>
      </c>
      <c r="D27" s="117">
        <v>9.52</v>
      </c>
      <c r="E27" s="104">
        <v>768</v>
      </c>
      <c r="F27" s="105">
        <v>542</v>
      </c>
      <c r="G27" s="106">
        <v>435</v>
      </c>
    </row>
    <row r="28" spans="1:7" ht="15" customHeight="1">
      <c r="A28" s="85">
        <v>25</v>
      </c>
      <c r="B28" s="123">
        <v>1985</v>
      </c>
      <c r="C28" s="124" t="s">
        <v>86</v>
      </c>
      <c r="D28" s="116">
        <v>7.06</v>
      </c>
      <c r="E28" s="101">
        <v>863</v>
      </c>
      <c r="F28" s="102">
        <v>611</v>
      </c>
      <c r="G28" s="103">
        <v>493</v>
      </c>
    </row>
    <row r="29" spans="1:7" ht="15" customHeight="1">
      <c r="A29" s="85">
        <v>26</v>
      </c>
      <c r="B29" s="123">
        <v>2212</v>
      </c>
      <c r="C29" s="124" t="s">
        <v>48</v>
      </c>
      <c r="D29" s="116">
        <v>8.95</v>
      </c>
      <c r="E29" s="101">
        <v>787</v>
      </c>
      <c r="F29" s="102">
        <v>556</v>
      </c>
      <c r="G29" s="103">
        <v>446</v>
      </c>
    </row>
    <row r="30" spans="1:7" ht="15" customHeight="1">
      <c r="A30" s="85">
        <v>27</v>
      </c>
      <c r="B30" s="123">
        <v>2221</v>
      </c>
      <c r="C30" s="124" t="s">
        <v>49</v>
      </c>
      <c r="D30" s="116">
        <v>9.93</v>
      </c>
      <c r="E30" s="101">
        <v>756</v>
      </c>
      <c r="F30" s="102">
        <v>533</v>
      </c>
      <c r="G30" s="103">
        <v>427</v>
      </c>
    </row>
    <row r="31" spans="1:7" ht="15" customHeight="1">
      <c r="A31" s="85">
        <v>28</v>
      </c>
      <c r="B31" s="127">
        <v>2615</v>
      </c>
      <c r="C31" s="128" t="s">
        <v>87</v>
      </c>
      <c r="D31" s="116">
        <v>5.67</v>
      </c>
      <c r="E31" s="101">
        <v>940</v>
      </c>
      <c r="F31" s="102">
        <v>667</v>
      </c>
      <c r="G31" s="103">
        <v>540</v>
      </c>
    </row>
    <row r="32" spans="1:7" ht="15" customHeight="1">
      <c r="A32" s="85">
        <v>29</v>
      </c>
      <c r="B32" s="129">
        <v>2640</v>
      </c>
      <c r="C32" s="130" t="s">
        <v>68</v>
      </c>
      <c r="D32" s="119">
        <v>7.14</v>
      </c>
      <c r="E32" s="110">
        <v>860</v>
      </c>
      <c r="F32" s="111">
        <v>608</v>
      </c>
      <c r="G32" s="112">
        <v>491</v>
      </c>
    </row>
    <row r="33" spans="1:7" ht="15" customHeight="1">
      <c r="A33" s="85">
        <v>30</v>
      </c>
      <c r="B33" s="123">
        <v>2690</v>
      </c>
      <c r="C33" s="124" t="s">
        <v>50</v>
      </c>
      <c r="D33" s="116">
        <v>8.2</v>
      </c>
      <c r="E33" s="101">
        <v>814.2997959640536</v>
      </c>
      <c r="F33" s="102">
        <v>575.3812756429403</v>
      </c>
      <c r="G33" s="103">
        <v>462.8243551095419</v>
      </c>
    </row>
    <row r="34" spans="1:7" ht="15" customHeight="1">
      <c r="A34" s="85">
        <v>31</v>
      </c>
      <c r="B34" s="123">
        <v>2759</v>
      </c>
      <c r="C34" s="124" t="s">
        <v>88</v>
      </c>
      <c r="D34" s="116">
        <v>6.68</v>
      </c>
      <c r="E34" s="101">
        <v>882</v>
      </c>
      <c r="F34" s="102">
        <v>625</v>
      </c>
      <c r="G34" s="103">
        <v>503.8097936064309</v>
      </c>
    </row>
    <row r="35" spans="1:7" ht="15" customHeight="1">
      <c r="A35" s="85">
        <v>32</v>
      </c>
      <c r="B35" s="123">
        <v>2777</v>
      </c>
      <c r="C35" s="124" t="s">
        <v>51</v>
      </c>
      <c r="D35" s="116">
        <v>9.1</v>
      </c>
      <c r="E35" s="101">
        <v>782</v>
      </c>
      <c r="F35" s="102">
        <v>552</v>
      </c>
      <c r="G35" s="103">
        <v>443</v>
      </c>
    </row>
    <row r="36" spans="1:7" ht="15" customHeight="1">
      <c r="A36" s="85">
        <v>33</v>
      </c>
      <c r="B36" s="125">
        <v>3001</v>
      </c>
      <c r="C36" s="126" t="s">
        <v>89</v>
      </c>
      <c r="D36" s="117">
        <v>8.43</v>
      </c>
      <c r="E36" s="104">
        <v>806</v>
      </c>
      <c r="F36" s="105">
        <v>569</v>
      </c>
      <c r="G36" s="106">
        <v>457</v>
      </c>
    </row>
    <row r="37" spans="1:7" ht="15" customHeight="1">
      <c r="A37" s="85">
        <v>34</v>
      </c>
      <c r="B37" s="123">
        <v>5752</v>
      </c>
      <c r="C37" s="124" t="s">
        <v>63</v>
      </c>
      <c r="D37" s="116">
        <v>10.26</v>
      </c>
      <c r="E37" s="101">
        <v>746</v>
      </c>
      <c r="F37" s="102">
        <v>526</v>
      </c>
      <c r="G37" s="103">
        <v>421</v>
      </c>
    </row>
    <row r="38" spans="1:7" ht="15" customHeight="1">
      <c r="A38" s="85">
        <v>35</v>
      </c>
      <c r="B38" s="123">
        <v>4323</v>
      </c>
      <c r="C38" s="124" t="s">
        <v>53</v>
      </c>
      <c r="D38" s="116">
        <v>7.08</v>
      </c>
      <c r="E38" s="101">
        <v>862</v>
      </c>
      <c r="F38" s="102">
        <v>610</v>
      </c>
      <c r="G38" s="103">
        <v>492</v>
      </c>
    </row>
    <row r="39" spans="1:7" ht="15" customHeight="1">
      <c r="A39" s="85">
        <v>36</v>
      </c>
      <c r="B39" s="123">
        <v>4400</v>
      </c>
      <c r="C39" s="124" t="s">
        <v>54</v>
      </c>
      <c r="D39" s="116">
        <v>7.84</v>
      </c>
      <c r="E39" s="101">
        <v>829</v>
      </c>
      <c r="F39" s="102">
        <v>586</v>
      </c>
      <c r="G39" s="103">
        <v>472</v>
      </c>
    </row>
    <row r="40" spans="1:7" ht="15" customHeight="1">
      <c r="A40" s="85">
        <v>37</v>
      </c>
      <c r="B40" s="123">
        <v>4469</v>
      </c>
      <c r="C40" s="124" t="s">
        <v>90</v>
      </c>
      <c r="D40" s="116">
        <v>7.01</v>
      </c>
      <c r="E40" s="101">
        <v>866.1308203737126</v>
      </c>
      <c r="F40" s="102">
        <v>612.9739941958445</v>
      </c>
      <c r="G40" s="103">
        <v>494</v>
      </c>
    </row>
    <row r="41" spans="1:7" ht="15" customHeight="1">
      <c r="A41" s="85">
        <v>38</v>
      </c>
      <c r="B41" s="123">
        <v>4600</v>
      </c>
      <c r="C41" s="153" t="s">
        <v>165</v>
      </c>
      <c r="D41" s="116">
        <v>10.19</v>
      </c>
      <c r="E41" s="101">
        <v>748</v>
      </c>
      <c r="F41" s="102">
        <v>528</v>
      </c>
      <c r="G41" s="103">
        <v>423</v>
      </c>
    </row>
    <row r="42" spans="1:7" ht="15" customHeight="1">
      <c r="A42" s="85">
        <v>39</v>
      </c>
      <c r="B42" s="123">
        <v>4855</v>
      </c>
      <c r="C42" s="124" t="s">
        <v>55</v>
      </c>
      <c r="D42" s="116">
        <v>6.26</v>
      </c>
      <c r="E42" s="101">
        <v>905</v>
      </c>
      <c r="F42" s="102">
        <v>641</v>
      </c>
      <c r="G42" s="103">
        <v>518</v>
      </c>
    </row>
    <row r="43" spans="1:7" ht="15" customHeight="1">
      <c r="A43" s="85">
        <v>40</v>
      </c>
      <c r="B43" s="125">
        <v>5755</v>
      </c>
      <c r="C43" s="126" t="s">
        <v>56</v>
      </c>
      <c r="D43" s="117">
        <v>7.79</v>
      </c>
      <c r="E43" s="104">
        <v>831</v>
      </c>
      <c r="F43" s="105">
        <v>587</v>
      </c>
      <c r="G43" s="106">
        <v>473</v>
      </c>
    </row>
    <row r="44" spans="1:7" ht="15" customHeight="1">
      <c r="A44" s="85">
        <v>41</v>
      </c>
      <c r="B44" s="127">
        <v>6031</v>
      </c>
      <c r="C44" s="128" t="s">
        <v>70</v>
      </c>
      <c r="D44" s="116">
        <v>13.86</v>
      </c>
      <c r="E44" s="101">
        <v>664</v>
      </c>
      <c r="F44" s="102">
        <v>466</v>
      </c>
      <c r="G44" s="103">
        <v>371</v>
      </c>
    </row>
    <row r="45" spans="1:7" ht="15" customHeight="1">
      <c r="A45" s="85">
        <v>42</v>
      </c>
      <c r="B45" s="127">
        <v>6166</v>
      </c>
      <c r="C45" s="131" t="s">
        <v>62</v>
      </c>
      <c r="D45" s="116">
        <v>10.01</v>
      </c>
      <c r="E45" s="101">
        <v>753</v>
      </c>
      <c r="F45" s="102">
        <v>531</v>
      </c>
      <c r="G45" s="103">
        <v>426</v>
      </c>
    </row>
    <row r="46" spans="1:7" ht="15" customHeight="1">
      <c r="A46" s="85">
        <v>43</v>
      </c>
      <c r="B46" s="132">
        <v>6184</v>
      </c>
      <c r="C46" s="133" t="s">
        <v>91</v>
      </c>
      <c r="D46" s="120" t="s">
        <v>92</v>
      </c>
      <c r="E46" s="113" t="e">
        <v>#VALUE!</v>
      </c>
      <c r="F46" s="114" t="e">
        <v>#VALUE!</v>
      </c>
      <c r="G46" s="115" t="e">
        <v>#VALUE!</v>
      </c>
    </row>
    <row r="47" spans="1:7" ht="15" customHeight="1">
      <c r="A47" s="85">
        <v>44</v>
      </c>
      <c r="B47" s="125">
        <v>6352</v>
      </c>
      <c r="C47" s="126" t="s">
        <v>96</v>
      </c>
      <c r="D47" s="117">
        <v>9.81</v>
      </c>
      <c r="E47" s="104">
        <v>759</v>
      </c>
      <c r="F47" s="105">
        <v>536</v>
      </c>
      <c r="G47" s="106">
        <v>429</v>
      </c>
    </row>
    <row r="48" spans="1:7" ht="15">
      <c r="A48" s="85">
        <v>45</v>
      </c>
      <c r="B48" s="123"/>
      <c r="C48" s="124" t="s">
        <v>61</v>
      </c>
      <c r="D48" s="116">
        <v>6.55</v>
      </c>
      <c r="E48" s="101">
        <v>888.8687161259958</v>
      </c>
      <c r="F48" s="102">
        <v>629.4840722721437</v>
      </c>
      <c r="G48" s="103">
        <v>508.62379817928024</v>
      </c>
    </row>
    <row r="49" spans="1:7" ht="15">
      <c r="A49" s="85">
        <v>46</v>
      </c>
      <c r="B49" s="134"/>
      <c r="C49" s="135" t="s">
        <v>93</v>
      </c>
      <c r="D49" s="117">
        <v>6.68</v>
      </c>
      <c r="E49" s="104">
        <v>882</v>
      </c>
      <c r="F49" s="105">
        <v>625</v>
      </c>
      <c r="G49" s="106">
        <v>505</v>
      </c>
    </row>
    <row r="50" spans="1:7" ht="15">
      <c r="A50" s="85">
        <v>47</v>
      </c>
      <c r="B50" s="123"/>
      <c r="C50" s="124" t="s">
        <v>73</v>
      </c>
      <c r="D50" s="116">
        <v>6.67</v>
      </c>
      <c r="E50" s="101">
        <v>883</v>
      </c>
      <c r="F50" s="102">
        <v>625</v>
      </c>
      <c r="G50" s="103">
        <v>505.3973165224399</v>
      </c>
    </row>
    <row r="51" spans="1:7" ht="15">
      <c r="A51" s="85">
        <v>48</v>
      </c>
      <c r="B51" s="123"/>
      <c r="C51" s="124" t="s">
        <v>72</v>
      </c>
      <c r="D51" s="116">
        <v>6.71</v>
      </c>
      <c r="E51" s="101">
        <v>880</v>
      </c>
      <c r="F51" s="102">
        <v>623</v>
      </c>
      <c r="G51" s="103">
        <v>503</v>
      </c>
    </row>
    <row r="52" spans="1:7" ht="15">
      <c r="A52" s="85">
        <v>49</v>
      </c>
      <c r="B52" s="123"/>
      <c r="C52" s="124" t="s">
        <v>60</v>
      </c>
      <c r="D52" s="116">
        <v>6.7</v>
      </c>
      <c r="E52" s="101">
        <v>881.054057035634</v>
      </c>
      <c r="F52" s="102">
        <v>623.8085811153733</v>
      </c>
      <c r="G52" s="103">
        <v>503.8097936064309</v>
      </c>
    </row>
    <row r="53" spans="1:7" ht="15">
      <c r="A53" s="85">
        <v>50</v>
      </c>
      <c r="B53" s="123"/>
      <c r="C53" s="124" t="s">
        <v>94</v>
      </c>
      <c r="D53" s="116">
        <v>6.73</v>
      </c>
      <c r="E53" s="101">
        <v>878.5030163703211</v>
      </c>
      <c r="F53" s="102">
        <v>623</v>
      </c>
      <c r="G53" s="103">
        <v>503</v>
      </c>
    </row>
    <row r="54" spans="1:7" ht="15">
      <c r="A54" s="85">
        <v>51</v>
      </c>
      <c r="B54" s="123"/>
      <c r="C54" s="124" t="s">
        <v>59</v>
      </c>
      <c r="D54" s="116">
        <v>6.75</v>
      </c>
      <c r="E54" s="101">
        <v>878.5030163703211</v>
      </c>
      <c r="F54" s="102">
        <v>621.9561357067055</v>
      </c>
      <c r="G54" s="103">
        <v>502.23900513588427</v>
      </c>
    </row>
    <row r="55" spans="1:7" ht="15">
      <c r="A55" s="85">
        <v>52</v>
      </c>
      <c r="B55" s="123"/>
      <c r="C55" s="124" t="s">
        <v>58</v>
      </c>
      <c r="D55" s="116">
        <v>6.8</v>
      </c>
      <c r="E55" s="101">
        <v>875.9781076188025</v>
      </c>
      <c r="F55" s="102">
        <v>620.122801871807</v>
      </c>
      <c r="G55" s="103">
        <v>500.6846526970887</v>
      </c>
    </row>
    <row r="56" spans="1:7" ht="15">
      <c r="A56" s="85">
        <v>53</v>
      </c>
      <c r="B56" s="123"/>
      <c r="C56" s="124" t="s">
        <v>52</v>
      </c>
      <c r="D56" s="116">
        <v>7.25</v>
      </c>
      <c r="E56" s="101">
        <v>854.358030346885</v>
      </c>
      <c r="F56" s="102">
        <v>604.4300713942546</v>
      </c>
      <c r="G56" s="103">
        <v>487.38937780499094</v>
      </c>
    </row>
    <row r="57" spans="1:7" ht="15">
      <c r="A57" s="85">
        <v>54</v>
      </c>
      <c r="B57" s="123"/>
      <c r="C57" s="124" t="s">
        <v>57</v>
      </c>
      <c r="D57" s="116">
        <v>7.8</v>
      </c>
      <c r="E57" s="101">
        <v>830.3378464871181</v>
      </c>
      <c r="F57" s="102">
        <v>587.0071952130542</v>
      </c>
      <c r="G57" s="103">
        <v>472.6485060812551</v>
      </c>
    </row>
    <row r="58" spans="1:7" ht="15">
      <c r="A58" s="85">
        <v>55</v>
      </c>
      <c r="B58" s="123"/>
      <c r="C58" s="124" t="s">
        <v>95</v>
      </c>
      <c r="D58" s="116">
        <v>8.25</v>
      </c>
      <c r="E58" s="101">
        <v>812.371517942931</v>
      </c>
      <c r="F58" s="102">
        <v>573.9838675986155</v>
      </c>
      <c r="G58" s="103">
        <v>461.64417951883917</v>
      </c>
    </row>
    <row r="59" spans="1:7" ht="15" thickBot="1">
      <c r="A59" s="136">
        <v>56</v>
      </c>
      <c r="B59" s="137"/>
      <c r="C59" s="133" t="s">
        <v>97</v>
      </c>
      <c r="D59" s="120">
        <v>10.35</v>
      </c>
      <c r="E59" s="138">
        <v>743.6096070302513</v>
      </c>
      <c r="F59" s="139">
        <v>524.2097879854908</v>
      </c>
      <c r="G59" s="140">
        <v>420.55847411814426</v>
      </c>
    </row>
  </sheetData>
  <sheetProtection password="EDAE" sheet="1"/>
  <mergeCells count="1">
    <mergeCell ref="A1:G1"/>
  </mergeCells>
  <printOptions/>
  <pageMargins left="0.7874015748031497" right="0.36" top="0.2" bottom="0.16" header="0.32" footer="0.5118110236220472"/>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S46"/>
  <sheetViews>
    <sheetView tabSelected="1" view="pageBreakPreview" zoomScale="60" zoomScaleNormal="90" workbookViewId="0" topLeftCell="A1">
      <selection activeCell="S4" sqref="S4"/>
    </sheetView>
  </sheetViews>
  <sheetFormatPr defaultColWidth="9.00390625" defaultRowHeight="13.5"/>
  <cols>
    <col min="1" max="1" width="2.625" style="5" customWidth="1"/>
    <col min="2" max="2" width="7.25390625" style="4" customWidth="1"/>
    <col min="3" max="3" width="11.375" style="5" customWidth="1"/>
    <col min="4" max="4" width="1.625" style="5" customWidth="1"/>
    <col min="5" max="5" width="6.50390625" style="5" customWidth="1"/>
    <col min="6" max="6" width="1.75390625" style="5" customWidth="1"/>
    <col min="7" max="7" width="6.75390625" style="5" customWidth="1"/>
    <col min="8" max="8" width="1.75390625" style="5" customWidth="1"/>
    <col min="9" max="9" width="6.625" style="53" customWidth="1"/>
    <col min="10" max="10" width="1.75390625" style="53" customWidth="1"/>
    <col min="11" max="11" width="6.875" style="53" customWidth="1"/>
    <col min="12" max="12" width="1.75390625" style="53" customWidth="1"/>
    <col min="13" max="13" width="6.50390625" style="5" customWidth="1"/>
    <col min="14" max="14" width="1.875" style="5" customWidth="1"/>
    <col min="15" max="15" width="8.25390625" style="5" customWidth="1"/>
    <col min="16" max="16" width="9.25390625" style="5" customWidth="1"/>
    <col min="17" max="17" width="9.125" style="5" customWidth="1"/>
    <col min="18" max="18" width="9.625" style="5" customWidth="1"/>
    <col min="19" max="16384" width="9.00390625" style="5" customWidth="1"/>
  </cols>
  <sheetData>
    <row r="1" spans="1:18" ht="17.25" customHeight="1">
      <c r="A1" s="339" t="s">
        <v>311</v>
      </c>
      <c r="B1" s="339"/>
      <c r="C1" s="339"/>
      <c r="D1" s="339"/>
      <c r="E1" s="339"/>
      <c r="F1" s="339"/>
      <c r="G1" s="339"/>
      <c r="H1" s="339"/>
      <c r="I1" s="339"/>
      <c r="J1" s="339"/>
      <c r="K1" s="339"/>
      <c r="L1" s="339"/>
      <c r="M1" s="339"/>
      <c r="N1" s="339"/>
      <c r="O1" s="339"/>
      <c r="P1" s="339"/>
      <c r="Q1" s="339"/>
      <c r="R1" s="339"/>
    </row>
    <row r="2" spans="1:18" s="17" customFormat="1" ht="20.25" customHeight="1">
      <c r="A2" s="336" t="s">
        <v>321</v>
      </c>
      <c r="B2" s="336"/>
      <c r="C2" s="336"/>
      <c r="D2" s="336"/>
      <c r="E2" s="336"/>
      <c r="F2" s="336"/>
      <c r="G2" s="336"/>
      <c r="H2" s="336"/>
      <c r="I2" s="336"/>
      <c r="J2" s="336"/>
      <c r="K2" s="336"/>
      <c r="L2" s="336"/>
      <c r="M2" s="336"/>
      <c r="N2" s="336"/>
      <c r="O2" s="336"/>
      <c r="P2" s="336"/>
      <c r="Q2" s="336"/>
      <c r="R2" s="336"/>
    </row>
    <row r="3" spans="16:18" ht="21" customHeight="1">
      <c r="P3" s="340" t="s">
        <v>315</v>
      </c>
      <c r="Q3" s="340"/>
      <c r="R3" s="340"/>
    </row>
    <row r="4" spans="1:19" s="16" customFormat="1" ht="48" customHeight="1">
      <c r="A4" s="18" t="s">
        <v>6</v>
      </c>
      <c r="B4" s="32" t="s">
        <v>27</v>
      </c>
      <c r="C4" s="58" t="s">
        <v>28</v>
      </c>
      <c r="D4" s="341" t="s">
        <v>178</v>
      </c>
      <c r="E4" s="342"/>
      <c r="F4" s="341" t="s">
        <v>274</v>
      </c>
      <c r="G4" s="342"/>
      <c r="H4" s="341" t="s">
        <v>275</v>
      </c>
      <c r="I4" s="342"/>
      <c r="J4" s="341" t="s">
        <v>276</v>
      </c>
      <c r="K4" s="342"/>
      <c r="L4" s="341" t="s">
        <v>277</v>
      </c>
      <c r="M4" s="342"/>
      <c r="N4" s="341" t="s">
        <v>167</v>
      </c>
      <c r="O4" s="342"/>
      <c r="P4" s="18" t="s">
        <v>29</v>
      </c>
      <c r="Q4" s="246" t="s">
        <v>291</v>
      </c>
      <c r="R4" s="252" t="s">
        <v>292</v>
      </c>
      <c r="S4" s="251"/>
    </row>
    <row r="5" spans="1:18" ht="14.25">
      <c r="A5" s="92" t="s">
        <v>99</v>
      </c>
      <c r="B5" s="35">
        <v>6352</v>
      </c>
      <c r="C5" s="59" t="str">
        <f>IF(ISBLANK(B5),"",VLOOKUP(B5,'各艇ﾃﾞｰﾀ'!$B$4:$G$51,2,FALSE))</f>
        <v>ｸﾞﾗﾝｱﾙﾏｼﾞﾛ</v>
      </c>
      <c r="D5" s="202"/>
      <c r="E5" s="203">
        <v>14.1</v>
      </c>
      <c r="F5" s="228"/>
      <c r="G5" s="209">
        <v>21.2</v>
      </c>
      <c r="H5" s="226"/>
      <c r="I5" s="209">
        <v>16.5</v>
      </c>
      <c r="J5" s="226"/>
      <c r="K5" s="209">
        <v>28.2</v>
      </c>
      <c r="L5" s="226"/>
      <c r="M5" s="209">
        <v>12.6</v>
      </c>
      <c r="N5" s="226"/>
      <c r="O5" s="209">
        <v>20</v>
      </c>
      <c r="P5" s="36">
        <f aca="true" t="shared" si="0" ref="P5:P27">SUM(E5:O5)</f>
        <v>112.6</v>
      </c>
      <c r="Q5" s="36">
        <v>102.3</v>
      </c>
      <c r="R5" s="36">
        <f aca="true" t="shared" si="1" ref="R5:R33">P5+Q5</f>
        <v>214.89999999999998</v>
      </c>
    </row>
    <row r="6" spans="1:18" ht="14.25">
      <c r="A6" s="47" t="s">
        <v>100</v>
      </c>
      <c r="B6" s="38">
        <v>5752</v>
      </c>
      <c r="C6" s="59" t="str">
        <f>IF(ISBLANK(B6),"",VLOOKUP(B6,'各艇ﾃﾞｰﾀ'!$B$4:$G$51,2,FALSE))</f>
        <v>アルファ</v>
      </c>
      <c r="D6" s="204"/>
      <c r="E6" s="205">
        <v>20</v>
      </c>
      <c r="F6" s="223"/>
      <c r="G6" s="205">
        <v>22.9</v>
      </c>
      <c r="H6" s="223"/>
      <c r="I6" s="205">
        <v>17.6</v>
      </c>
      <c r="J6" s="223"/>
      <c r="K6" s="205">
        <v>1</v>
      </c>
      <c r="L6" s="223"/>
      <c r="M6" s="205">
        <v>18.9</v>
      </c>
      <c r="N6" s="223"/>
      <c r="O6" s="205">
        <v>11.8</v>
      </c>
      <c r="P6" s="39">
        <f t="shared" si="0"/>
        <v>92.2</v>
      </c>
      <c r="Q6" s="39">
        <v>105.5</v>
      </c>
      <c r="R6" s="39">
        <f t="shared" si="1"/>
        <v>197.7</v>
      </c>
    </row>
    <row r="7" spans="1:18" ht="14.25">
      <c r="A7" s="47" t="s">
        <v>101</v>
      </c>
      <c r="B7" s="38">
        <v>6166</v>
      </c>
      <c r="C7" s="59" t="str">
        <f>IF(ISBLANK(B7),"",VLOOKUP(B7,'各艇ﾃﾞｰﾀ'!$B$4:$G$51,2,FALSE))</f>
        <v>HAURAKI</v>
      </c>
      <c r="D7" s="204"/>
      <c r="E7" s="205">
        <v>18.8</v>
      </c>
      <c r="F7" s="223"/>
      <c r="G7" s="205">
        <v>17.6</v>
      </c>
      <c r="H7" s="223"/>
      <c r="I7" s="206">
        <v>14.1</v>
      </c>
      <c r="J7" s="224"/>
      <c r="K7" s="205">
        <v>26.5</v>
      </c>
      <c r="L7" s="223"/>
      <c r="M7" s="205">
        <v>15.8</v>
      </c>
      <c r="N7" s="223"/>
      <c r="O7" s="206">
        <v>16.5</v>
      </c>
      <c r="P7" s="39">
        <f t="shared" si="0"/>
        <v>109.3</v>
      </c>
      <c r="Q7" s="39">
        <v>80.9</v>
      </c>
      <c r="R7" s="39">
        <f t="shared" si="1"/>
        <v>190.2</v>
      </c>
    </row>
    <row r="8" spans="1:18" ht="14.25">
      <c r="A8" s="47" t="s">
        <v>102</v>
      </c>
      <c r="B8" s="38">
        <v>312</v>
      </c>
      <c r="C8" s="59" t="str">
        <f>IF(ISBLANK(B8),"",VLOOKUP(B8,'各艇ﾃﾞｰﾀ'!$B$4:$G$51,2,FALSE))</f>
        <v>はやとり</v>
      </c>
      <c r="D8" s="204"/>
      <c r="E8" s="205">
        <v>11.8</v>
      </c>
      <c r="F8" s="223"/>
      <c r="G8" s="205">
        <v>26.5</v>
      </c>
      <c r="H8" s="223"/>
      <c r="I8" s="205">
        <v>10.6</v>
      </c>
      <c r="J8" s="223"/>
      <c r="K8" s="206">
        <v>1</v>
      </c>
      <c r="L8" s="224"/>
      <c r="M8" s="205">
        <v>16.8</v>
      </c>
      <c r="N8" s="223"/>
      <c r="O8" s="205">
        <v>12.9</v>
      </c>
      <c r="P8" s="39">
        <f t="shared" si="0"/>
        <v>79.60000000000001</v>
      </c>
      <c r="Q8" s="39">
        <v>87.9</v>
      </c>
      <c r="R8" s="39">
        <f t="shared" si="1"/>
        <v>167.5</v>
      </c>
    </row>
    <row r="9" spans="1:18" ht="14.25">
      <c r="A9" s="52" t="s">
        <v>118</v>
      </c>
      <c r="B9" s="41">
        <v>321</v>
      </c>
      <c r="C9" s="60" t="str">
        <f>IF(ISBLANK(B9),"",VLOOKUP(B9,'各艇ﾃﾞｰﾀ'!$B$4:$G$51,2,FALSE))</f>
        <v>ケロニア</v>
      </c>
      <c r="D9" s="207"/>
      <c r="E9" s="208">
        <v>1</v>
      </c>
      <c r="F9" s="225"/>
      <c r="G9" s="208"/>
      <c r="H9" s="225"/>
      <c r="I9" s="208">
        <v>15.3</v>
      </c>
      <c r="J9" s="245" t="s">
        <v>273</v>
      </c>
      <c r="K9" s="208">
        <v>30</v>
      </c>
      <c r="L9" s="225"/>
      <c r="M9" s="208">
        <v>17.9</v>
      </c>
      <c r="N9" s="225"/>
      <c r="O9" s="208">
        <v>15.3</v>
      </c>
      <c r="P9" s="42">
        <f t="shared" si="0"/>
        <v>79.49999999999999</v>
      </c>
      <c r="Q9" s="42">
        <v>71.1</v>
      </c>
      <c r="R9" s="42">
        <f t="shared" si="1"/>
        <v>150.59999999999997</v>
      </c>
    </row>
    <row r="10" spans="1:18" ht="14.25">
      <c r="A10" s="92" t="s">
        <v>103</v>
      </c>
      <c r="B10" s="49">
        <v>319</v>
      </c>
      <c r="C10" s="61" t="str">
        <f>IF(ISBLANK(B10),"",VLOOKUP(B10,'各艇ﾃﾞｰﾀ'!$B$4:$G$51,2,FALSE))</f>
        <v>かまくら</v>
      </c>
      <c r="D10" s="202"/>
      <c r="E10" s="209">
        <v>9.4</v>
      </c>
      <c r="F10" s="226"/>
      <c r="G10" s="209">
        <v>19.4</v>
      </c>
      <c r="H10" s="226"/>
      <c r="I10" s="209">
        <v>9.4</v>
      </c>
      <c r="J10" s="226"/>
      <c r="K10" s="209">
        <v>1</v>
      </c>
      <c r="L10" s="226"/>
      <c r="M10" s="209">
        <v>6.3</v>
      </c>
      <c r="N10" s="226"/>
      <c r="O10" s="209">
        <v>5.9</v>
      </c>
      <c r="P10" s="50">
        <f t="shared" si="0"/>
        <v>51.39999999999999</v>
      </c>
      <c r="Q10" s="50">
        <v>76</v>
      </c>
      <c r="R10" s="50">
        <f t="shared" si="1"/>
        <v>127.39999999999999</v>
      </c>
    </row>
    <row r="11" spans="1:18" ht="14.25">
      <c r="A11" s="47" t="s">
        <v>104</v>
      </c>
      <c r="B11" s="38">
        <v>1611</v>
      </c>
      <c r="C11" s="59" t="str">
        <f>IF(ISBLANK(B11),"",VLOOKUP(B11,'各艇ﾃﾞｰﾀ'!$B$4:$G$51,2,FALSE))</f>
        <v>ﾈﾌﾟﾁｭｰﾝXⅡ</v>
      </c>
      <c r="D11" s="204"/>
      <c r="E11" s="205">
        <v>15.3</v>
      </c>
      <c r="F11" s="223"/>
      <c r="G11" s="206">
        <v>28.2</v>
      </c>
      <c r="H11" s="224"/>
      <c r="I11" s="205">
        <v>18.8</v>
      </c>
      <c r="J11" s="223"/>
      <c r="K11" s="205">
        <v>1</v>
      </c>
      <c r="L11" s="224" t="s">
        <v>273</v>
      </c>
      <c r="M11" s="205">
        <v>5.3</v>
      </c>
      <c r="N11" s="223"/>
      <c r="O11" s="205">
        <v>17.6</v>
      </c>
      <c r="P11" s="39">
        <f t="shared" si="0"/>
        <v>86.19999999999999</v>
      </c>
      <c r="Q11" s="39">
        <v>34.3</v>
      </c>
      <c r="R11" s="39">
        <f t="shared" si="1"/>
        <v>120.49999999999999</v>
      </c>
    </row>
    <row r="12" spans="1:18" ht="14.25">
      <c r="A12" s="47" t="s">
        <v>105</v>
      </c>
      <c r="B12" s="38">
        <v>162</v>
      </c>
      <c r="C12" s="59" t="str">
        <f>IF(ISBLANK(B12),"",VLOOKUP(B12,'各艇ﾃﾞｰﾀ'!$B$4:$G$51,2,FALSE))</f>
        <v>ﾌｪﾆｯｸｽ</v>
      </c>
      <c r="D12" s="204"/>
      <c r="E12" s="205">
        <v>7.1</v>
      </c>
      <c r="F12" s="223"/>
      <c r="G12" s="206">
        <v>15.9</v>
      </c>
      <c r="H12" s="224"/>
      <c r="I12" s="205">
        <v>2.4</v>
      </c>
      <c r="J12" s="223"/>
      <c r="K12" s="205">
        <v>1</v>
      </c>
      <c r="L12" s="223"/>
      <c r="M12" s="205">
        <v>7.4</v>
      </c>
      <c r="N12" s="223"/>
      <c r="O12" s="205">
        <v>9.4</v>
      </c>
      <c r="P12" s="39">
        <f t="shared" si="0"/>
        <v>43.199999999999996</v>
      </c>
      <c r="Q12" s="39">
        <v>77.3</v>
      </c>
      <c r="R12" s="39">
        <f t="shared" si="1"/>
        <v>120.5</v>
      </c>
    </row>
    <row r="13" spans="1:18" ht="14.25">
      <c r="A13" s="47" t="s">
        <v>106</v>
      </c>
      <c r="B13" s="38">
        <v>380</v>
      </c>
      <c r="C13" s="59" t="str">
        <f>IF(ISBLANK(B13),"",VLOOKUP(B13,'各艇ﾃﾞｰﾀ'!$B$4:$G$51,2,FALSE))</f>
        <v>テティス 4</v>
      </c>
      <c r="D13" s="204"/>
      <c r="E13" s="205"/>
      <c r="F13" s="223"/>
      <c r="G13" s="205">
        <v>24.7</v>
      </c>
      <c r="H13" s="239" t="s">
        <v>273</v>
      </c>
      <c r="I13" s="205">
        <v>10.6</v>
      </c>
      <c r="J13" s="223"/>
      <c r="K13" s="205">
        <v>1</v>
      </c>
      <c r="L13" s="223"/>
      <c r="M13" s="205">
        <v>13.7</v>
      </c>
      <c r="N13" s="223"/>
      <c r="O13" s="205">
        <v>8.2</v>
      </c>
      <c r="P13" s="39">
        <f t="shared" si="0"/>
        <v>58.2</v>
      </c>
      <c r="Q13" s="39">
        <v>60.3</v>
      </c>
      <c r="R13" s="39">
        <f t="shared" si="1"/>
        <v>118.5</v>
      </c>
    </row>
    <row r="14" spans="1:18" ht="14.25">
      <c r="A14" s="52" t="s">
        <v>107</v>
      </c>
      <c r="B14" s="41">
        <v>1985</v>
      </c>
      <c r="C14" s="60" t="str">
        <f>IF(ISBLANK(B14),"",VLOOKUP(B14,'各艇ﾃﾞｰﾀ'!$B$4:$G$51,2,FALSE))</f>
        <v>波勝</v>
      </c>
      <c r="D14" s="207"/>
      <c r="E14" s="243">
        <v>17.6</v>
      </c>
      <c r="F14" s="245" t="s">
        <v>273</v>
      </c>
      <c r="G14" s="208">
        <v>30</v>
      </c>
      <c r="H14" s="225"/>
      <c r="I14" s="208">
        <v>20</v>
      </c>
      <c r="J14" s="225"/>
      <c r="K14" s="208">
        <v>1</v>
      </c>
      <c r="L14" s="225"/>
      <c r="M14" s="243">
        <v>11.6</v>
      </c>
      <c r="N14" s="244"/>
      <c r="O14" s="208">
        <v>14.1</v>
      </c>
      <c r="P14" s="42">
        <f t="shared" si="0"/>
        <v>94.29999999999998</v>
      </c>
      <c r="Q14" s="42">
        <v>24</v>
      </c>
      <c r="R14" s="42">
        <f t="shared" si="1"/>
        <v>118.29999999999998</v>
      </c>
    </row>
    <row r="15" spans="1:18" ht="14.25">
      <c r="A15" s="92" t="s">
        <v>115</v>
      </c>
      <c r="B15" s="35">
        <v>4400</v>
      </c>
      <c r="C15" s="61" t="str">
        <f>IF(ISBLANK(B15),"",VLOOKUP(B15,'各艇ﾃﾞｰﾀ'!$B$4:$G$51,2,FALSE))</f>
        <v>アイデアル</v>
      </c>
      <c r="D15" s="202"/>
      <c r="E15" s="209">
        <v>10.6</v>
      </c>
      <c r="F15" s="228" t="s">
        <v>273</v>
      </c>
      <c r="G15" s="209">
        <v>1</v>
      </c>
      <c r="H15" s="226"/>
      <c r="I15" s="209">
        <v>12.9</v>
      </c>
      <c r="J15" s="226"/>
      <c r="K15" s="209">
        <v>1</v>
      </c>
      <c r="L15" s="226"/>
      <c r="M15" s="209">
        <v>9.5</v>
      </c>
      <c r="N15" s="226"/>
      <c r="O15" s="209">
        <v>7.1</v>
      </c>
      <c r="P15" s="50">
        <f t="shared" si="0"/>
        <v>42.1</v>
      </c>
      <c r="Q15" s="50">
        <v>74.9</v>
      </c>
      <c r="R15" s="50">
        <f t="shared" si="1"/>
        <v>117</v>
      </c>
    </row>
    <row r="16" spans="1:18" ht="14.25">
      <c r="A16" s="47" t="s">
        <v>116</v>
      </c>
      <c r="B16" s="38">
        <v>1733</v>
      </c>
      <c r="C16" s="59" t="str">
        <f>IF(ISBLANK(B16),"",VLOOKUP(B16,'各艇ﾃﾞｰﾀ'!$B$4:$G$51,2,FALSE))</f>
        <v>ＵＦＯ</v>
      </c>
      <c r="D16" s="204"/>
      <c r="E16" s="211"/>
      <c r="F16" s="229"/>
      <c r="G16" s="205">
        <v>1</v>
      </c>
      <c r="H16" s="223"/>
      <c r="I16" s="210"/>
      <c r="J16" s="227"/>
      <c r="K16" s="210"/>
      <c r="L16" s="227"/>
      <c r="M16" s="210">
        <v>20</v>
      </c>
      <c r="N16" s="227"/>
      <c r="O16" s="205">
        <v>18.8</v>
      </c>
      <c r="P16" s="39">
        <f t="shared" si="0"/>
        <v>39.8</v>
      </c>
      <c r="Q16" s="39">
        <v>36.6</v>
      </c>
      <c r="R16" s="39">
        <f t="shared" si="1"/>
        <v>76.4</v>
      </c>
    </row>
    <row r="17" spans="1:18" ht="14.25">
      <c r="A17" s="47" t="s">
        <v>108</v>
      </c>
      <c r="B17" s="38">
        <v>4469</v>
      </c>
      <c r="C17" s="59" t="str">
        <f>IF(ISBLANK(B17),"",VLOOKUP(B17,'各艇ﾃﾞｰﾀ'!$B$4:$G$51,2,FALSE))</f>
        <v>未央</v>
      </c>
      <c r="D17" s="204"/>
      <c r="E17" s="205">
        <v>12.9</v>
      </c>
      <c r="F17" s="223"/>
      <c r="G17" s="205">
        <v>5.3</v>
      </c>
      <c r="H17" s="223"/>
      <c r="I17" s="205">
        <v>7.1</v>
      </c>
      <c r="J17" s="223"/>
      <c r="K17" s="205">
        <v>1</v>
      </c>
      <c r="L17" s="223"/>
      <c r="M17" s="205">
        <v>8.4</v>
      </c>
      <c r="N17" s="223" t="s">
        <v>314</v>
      </c>
      <c r="O17" s="205">
        <v>1</v>
      </c>
      <c r="P17" s="39">
        <f t="shared" si="0"/>
        <v>35.699999999999996</v>
      </c>
      <c r="Q17" s="39">
        <v>36</v>
      </c>
      <c r="R17" s="39">
        <f t="shared" si="1"/>
        <v>71.69999999999999</v>
      </c>
    </row>
    <row r="18" spans="1:18" ht="14.25">
      <c r="A18" s="47" t="s">
        <v>109</v>
      </c>
      <c r="B18" s="89">
        <v>2640</v>
      </c>
      <c r="C18" s="59" t="str">
        <f>IF(ISBLANK(B18),"",VLOOKUP(B18,'各艇ﾃﾞｰﾀ'!$B$4:$G$51,2,FALSE))</f>
        <v>ｻﾝﾋﾞｰﾑ3</v>
      </c>
      <c r="D18" s="183" t="s">
        <v>273</v>
      </c>
      <c r="E18" s="205">
        <v>10</v>
      </c>
      <c r="F18" s="223"/>
      <c r="G18" s="206"/>
      <c r="H18" s="224"/>
      <c r="I18" s="205"/>
      <c r="J18" s="223"/>
      <c r="K18" s="205"/>
      <c r="L18" s="223"/>
      <c r="M18" s="205"/>
      <c r="N18" s="223"/>
      <c r="O18" s="205"/>
      <c r="P18" s="39">
        <f t="shared" si="0"/>
        <v>10</v>
      </c>
      <c r="Q18" s="39">
        <v>61.4</v>
      </c>
      <c r="R18" s="39">
        <f t="shared" si="1"/>
        <v>71.4</v>
      </c>
    </row>
    <row r="19" spans="1:18" ht="14.25">
      <c r="A19" s="52" t="s">
        <v>110</v>
      </c>
      <c r="B19" s="41">
        <v>199</v>
      </c>
      <c r="C19" s="60" t="str">
        <f>IF(ISBLANK(B19),"",VLOOKUP(B19,'各艇ﾃﾞｰﾀ'!$B$4:$G$51,2,FALSE))</f>
        <v>サ－モン4</v>
      </c>
      <c r="D19" s="207"/>
      <c r="E19" s="208">
        <v>16.5</v>
      </c>
      <c r="F19" s="225"/>
      <c r="G19" s="208">
        <v>7.1</v>
      </c>
      <c r="H19" s="225"/>
      <c r="I19" s="208">
        <v>3.5</v>
      </c>
      <c r="J19" s="225"/>
      <c r="K19" s="208">
        <v>1</v>
      </c>
      <c r="L19" s="225"/>
      <c r="M19" s="208">
        <v>10.5</v>
      </c>
      <c r="N19" s="225"/>
      <c r="O19" s="208"/>
      <c r="P19" s="42">
        <f t="shared" si="0"/>
        <v>38.6</v>
      </c>
      <c r="Q19" s="42">
        <v>30.4</v>
      </c>
      <c r="R19" s="42">
        <f t="shared" si="1"/>
        <v>69</v>
      </c>
    </row>
    <row r="20" spans="1:18" ht="14.25">
      <c r="A20" s="92" t="s">
        <v>111</v>
      </c>
      <c r="B20" s="49">
        <v>346</v>
      </c>
      <c r="C20" s="61" t="str">
        <f>IF(ISBLANK(B20),"",VLOOKUP(B20,'各艇ﾃﾞｰﾀ'!$B$4:$G$51,2,FALSE))</f>
        <v>飛車角</v>
      </c>
      <c r="D20" s="202"/>
      <c r="E20" s="203">
        <v>1</v>
      </c>
      <c r="F20" s="228"/>
      <c r="G20" s="209"/>
      <c r="H20" s="226"/>
      <c r="I20" s="209">
        <v>1.2</v>
      </c>
      <c r="J20" s="226"/>
      <c r="K20" s="209">
        <v>1</v>
      </c>
      <c r="L20" s="226"/>
      <c r="M20" s="209">
        <v>4.2</v>
      </c>
      <c r="N20" s="226"/>
      <c r="O20" s="209">
        <v>4.7</v>
      </c>
      <c r="P20" s="50">
        <f t="shared" si="0"/>
        <v>12.100000000000001</v>
      </c>
      <c r="Q20" s="50">
        <v>40.8</v>
      </c>
      <c r="R20" s="50">
        <f t="shared" si="1"/>
        <v>52.9</v>
      </c>
    </row>
    <row r="21" spans="1:18" ht="14.25">
      <c r="A21" s="47" t="s">
        <v>112</v>
      </c>
      <c r="B21" s="89">
        <v>2212</v>
      </c>
      <c r="C21" s="59" t="str">
        <f>IF(ISBLANK(B21),"",VLOOKUP(B21,'各艇ﾃﾞｰﾀ'!$B$4:$G$51,2,FALSE))</f>
        <v>衣笠</v>
      </c>
      <c r="D21" s="204"/>
      <c r="E21" s="205"/>
      <c r="F21" s="223"/>
      <c r="G21" s="205">
        <v>12.4</v>
      </c>
      <c r="H21" s="223"/>
      <c r="I21" s="205">
        <v>11.8</v>
      </c>
      <c r="J21" s="223"/>
      <c r="K21" s="205">
        <v>1</v>
      </c>
      <c r="L21" s="223"/>
      <c r="M21" s="205">
        <v>14.7</v>
      </c>
      <c r="N21" s="223"/>
      <c r="O21" s="205">
        <v>10.6</v>
      </c>
      <c r="P21" s="39">
        <f t="shared" si="0"/>
        <v>50.50000000000001</v>
      </c>
      <c r="Q21" s="39">
        <v>0</v>
      </c>
      <c r="R21" s="39">
        <f t="shared" si="1"/>
        <v>50.50000000000001</v>
      </c>
    </row>
    <row r="22" spans="1:18" ht="14.25">
      <c r="A22" s="47" t="s">
        <v>134</v>
      </c>
      <c r="B22" s="38">
        <v>4323</v>
      </c>
      <c r="C22" s="59" t="str">
        <f>IF(ISBLANK(B22),"",VLOOKUP(B22,'各艇ﾃﾞｰﾀ'!$B$4:$G$51,2,FALSE))</f>
        <v>飛天</v>
      </c>
      <c r="D22" s="204"/>
      <c r="E22" s="205">
        <v>8.2</v>
      </c>
      <c r="F22" s="223"/>
      <c r="G22" s="205"/>
      <c r="H22" s="223"/>
      <c r="I22" s="205">
        <v>5.9</v>
      </c>
      <c r="J22" s="223"/>
      <c r="K22" s="205">
        <v>1</v>
      </c>
      <c r="L22" s="223"/>
      <c r="M22" s="205">
        <v>1</v>
      </c>
      <c r="N22" s="223"/>
      <c r="O22" s="205">
        <v>3.5</v>
      </c>
      <c r="P22" s="39">
        <f t="shared" si="0"/>
        <v>19.6</v>
      </c>
      <c r="Q22" s="39">
        <v>25.8</v>
      </c>
      <c r="R22" s="39">
        <f t="shared" si="1"/>
        <v>45.400000000000006</v>
      </c>
    </row>
    <row r="23" spans="1:18" ht="14.25">
      <c r="A23" s="47" t="s">
        <v>117</v>
      </c>
      <c r="B23" s="38">
        <v>131</v>
      </c>
      <c r="C23" s="59" t="str">
        <f>IF(ISBLANK(B23),"",VLOOKUP(B23,'各艇ﾃﾞｰﾀ'!$B$4:$G$51,2,FALSE))</f>
        <v>ふるたか</v>
      </c>
      <c r="D23" s="204"/>
      <c r="E23" s="206">
        <v>3.5</v>
      </c>
      <c r="F23" s="224"/>
      <c r="G23" s="205">
        <v>14.1</v>
      </c>
      <c r="H23" s="223"/>
      <c r="I23" s="205">
        <v>8.2</v>
      </c>
      <c r="J23" s="223"/>
      <c r="K23" s="205">
        <v>1</v>
      </c>
      <c r="L23" s="223"/>
      <c r="M23" s="205">
        <v>3.2</v>
      </c>
      <c r="N23" s="223"/>
      <c r="O23" s="205">
        <v>1.2</v>
      </c>
      <c r="P23" s="39">
        <f t="shared" si="0"/>
        <v>31.2</v>
      </c>
      <c r="Q23" s="39">
        <v>5.3</v>
      </c>
      <c r="R23" s="39">
        <f t="shared" si="1"/>
        <v>36.5</v>
      </c>
    </row>
    <row r="24" spans="1:18" ht="14.25">
      <c r="A24" s="52" t="s">
        <v>119</v>
      </c>
      <c r="B24" s="41">
        <v>4010</v>
      </c>
      <c r="C24" s="60" t="str">
        <f>IF(ISBLANK(B24),"",VLOOKUP(B24,'各艇ﾃﾞｰﾀ'!$B$4:$G$51,2,FALSE))</f>
        <v>ナジャ5</v>
      </c>
      <c r="D24" s="207"/>
      <c r="E24" s="208">
        <v>4.7</v>
      </c>
      <c r="F24" s="225"/>
      <c r="G24" s="208">
        <v>8.8</v>
      </c>
      <c r="H24" s="225"/>
      <c r="I24" s="208"/>
      <c r="J24" s="225"/>
      <c r="K24" s="208"/>
      <c r="L24" s="244" t="s">
        <v>273</v>
      </c>
      <c r="M24" s="208"/>
      <c r="N24" s="225"/>
      <c r="O24" s="208"/>
      <c r="P24" s="42">
        <f t="shared" si="0"/>
        <v>13.5</v>
      </c>
      <c r="Q24" s="42">
        <v>2.1</v>
      </c>
      <c r="R24" s="42">
        <f t="shared" si="1"/>
        <v>15.6</v>
      </c>
    </row>
    <row r="25" spans="1:18" ht="14.25">
      <c r="A25" s="92" t="s">
        <v>152</v>
      </c>
      <c r="B25" s="49">
        <v>2777</v>
      </c>
      <c r="C25" s="61" t="str">
        <f>IF(ISBLANK(B25),"",VLOOKUP(B25,'各艇ﾃﾞｰﾀ'!$B$4:$G$51,2,FALSE))</f>
        <v>桜工</v>
      </c>
      <c r="D25" s="202"/>
      <c r="E25" s="236"/>
      <c r="F25" s="240"/>
      <c r="G25" s="209">
        <v>10.6</v>
      </c>
      <c r="H25" s="226"/>
      <c r="I25" s="236"/>
      <c r="J25" s="240"/>
      <c r="K25" s="216"/>
      <c r="L25" s="233"/>
      <c r="M25" s="236">
        <v>1</v>
      </c>
      <c r="N25" s="240"/>
      <c r="O25" s="209"/>
      <c r="P25" s="50">
        <f t="shared" si="0"/>
        <v>11.6</v>
      </c>
      <c r="Q25" s="50">
        <v>0</v>
      </c>
      <c r="R25" s="50">
        <f t="shared" si="1"/>
        <v>11.6</v>
      </c>
    </row>
    <row r="26" spans="1:18" ht="14.25">
      <c r="A26" s="47" t="s">
        <v>153</v>
      </c>
      <c r="B26" s="49">
        <v>1403</v>
      </c>
      <c r="C26" s="59" t="str">
        <f>IF(ISBLANK(B26),"",VLOOKUP(B26,'各艇ﾃﾞｰﾀ'!$B$4:$G$51,2,FALSE))</f>
        <v>ボランス</v>
      </c>
      <c r="D26" s="204"/>
      <c r="E26" s="205">
        <v>5.9</v>
      </c>
      <c r="F26" s="223"/>
      <c r="G26" s="205"/>
      <c r="H26" s="223"/>
      <c r="I26" s="205"/>
      <c r="J26" s="223"/>
      <c r="K26" s="205"/>
      <c r="L26" s="223"/>
      <c r="M26" s="205"/>
      <c r="N26" s="223"/>
      <c r="O26" s="205">
        <v>2.4</v>
      </c>
      <c r="P26" s="39">
        <f t="shared" si="0"/>
        <v>8.3</v>
      </c>
      <c r="Q26" s="39">
        <v>0</v>
      </c>
      <c r="R26" s="39">
        <f t="shared" si="1"/>
        <v>8.3</v>
      </c>
    </row>
    <row r="27" spans="1:18" ht="14.25">
      <c r="A27" s="47" t="s">
        <v>154</v>
      </c>
      <c r="B27" s="38">
        <v>164</v>
      </c>
      <c r="C27" s="59" t="str">
        <f>IF(ISBLANK(B27),"",VLOOKUP(B27,'各艇ﾃﾞｰﾀ'!$B$4:$G$51,2,FALSE))</f>
        <v>さがみ</v>
      </c>
      <c r="D27" s="204"/>
      <c r="E27" s="205"/>
      <c r="F27" s="223"/>
      <c r="G27" s="205">
        <v>1</v>
      </c>
      <c r="H27" s="223"/>
      <c r="I27" s="205"/>
      <c r="J27" s="223"/>
      <c r="K27" s="205"/>
      <c r="L27" s="223"/>
      <c r="M27" s="205"/>
      <c r="N27" s="223"/>
      <c r="O27" s="205"/>
      <c r="P27" s="39">
        <f t="shared" si="0"/>
        <v>1</v>
      </c>
      <c r="Q27" s="39">
        <v>4.2</v>
      </c>
      <c r="R27" s="39">
        <f t="shared" si="1"/>
        <v>5.2</v>
      </c>
    </row>
    <row r="28" spans="1:18" ht="14.25">
      <c r="A28" s="47" t="s">
        <v>293</v>
      </c>
      <c r="B28" s="38">
        <v>2759</v>
      </c>
      <c r="C28" s="59" t="str">
        <f>IF(ISBLANK(B28),"",VLOOKUP(B28,'各艇ﾃﾞｰﾀ'!$B$4:$G$51,2,FALSE))</f>
        <v>イクソラⅢ</v>
      </c>
      <c r="D28" s="204"/>
      <c r="E28" s="215"/>
      <c r="F28" s="232"/>
      <c r="G28" s="214"/>
      <c r="H28" s="231"/>
      <c r="I28" s="210"/>
      <c r="J28" s="227"/>
      <c r="K28" s="238"/>
      <c r="L28" s="242"/>
      <c r="M28" s="238"/>
      <c r="N28" s="242"/>
      <c r="O28" s="215"/>
      <c r="P28" s="39"/>
      <c r="Q28" s="39">
        <v>1</v>
      </c>
      <c r="R28" s="39">
        <f t="shared" si="1"/>
        <v>1</v>
      </c>
    </row>
    <row r="29" spans="1:18" ht="14.25">
      <c r="A29" s="52"/>
      <c r="B29" s="41">
        <v>5015</v>
      </c>
      <c r="C29" s="60" t="s">
        <v>168</v>
      </c>
      <c r="D29" s="207"/>
      <c r="E29" s="208">
        <v>0</v>
      </c>
      <c r="F29" s="225"/>
      <c r="G29" s="208"/>
      <c r="H29" s="225"/>
      <c r="I29" s="208"/>
      <c r="J29" s="225"/>
      <c r="K29" s="243"/>
      <c r="L29" s="244"/>
      <c r="M29" s="208"/>
      <c r="N29" s="225"/>
      <c r="O29" s="243"/>
      <c r="P29" s="42">
        <f>SUM(E29:O29)</f>
        <v>0</v>
      </c>
      <c r="Q29" s="42">
        <v>0</v>
      </c>
      <c r="R29" s="42">
        <f t="shared" si="1"/>
        <v>0</v>
      </c>
    </row>
    <row r="30" spans="1:18" ht="14.25">
      <c r="A30" s="92"/>
      <c r="B30" s="35">
        <v>6275</v>
      </c>
      <c r="C30" s="88" t="s">
        <v>170</v>
      </c>
      <c r="D30" s="212"/>
      <c r="E30" s="209">
        <v>0</v>
      </c>
      <c r="F30" s="226"/>
      <c r="G30" s="209"/>
      <c r="H30" s="226"/>
      <c r="I30" s="209"/>
      <c r="J30" s="226"/>
      <c r="K30" s="209"/>
      <c r="L30" s="226"/>
      <c r="M30" s="209"/>
      <c r="N30" s="226"/>
      <c r="O30" s="209"/>
      <c r="P30" s="50">
        <f>SUM(E30:O30)</f>
        <v>0</v>
      </c>
      <c r="Q30" s="50">
        <v>0</v>
      </c>
      <c r="R30" s="50">
        <f t="shared" si="1"/>
        <v>0</v>
      </c>
    </row>
    <row r="31" spans="1:18" ht="14.25">
      <c r="A31" s="47"/>
      <c r="B31" s="38">
        <v>381</v>
      </c>
      <c r="C31" s="59" t="str">
        <f>IF(ISBLANK(B31),"",VLOOKUP(B31,'各艇ﾃﾞｰﾀ'!$B$4:$G$51,2,FALSE))</f>
        <v>八丈</v>
      </c>
      <c r="D31" s="204"/>
      <c r="E31" s="211"/>
      <c r="F31" s="229"/>
      <c r="G31" s="205"/>
      <c r="H31" s="223"/>
      <c r="I31" s="210"/>
      <c r="J31" s="227"/>
      <c r="K31" s="210"/>
      <c r="L31" s="227"/>
      <c r="M31" s="210"/>
      <c r="N31" s="227"/>
      <c r="O31" s="205"/>
      <c r="P31" s="39"/>
      <c r="Q31" s="39">
        <v>0</v>
      </c>
      <c r="R31" s="39">
        <f t="shared" si="1"/>
        <v>0</v>
      </c>
    </row>
    <row r="32" spans="1:18" ht="14.25">
      <c r="A32" s="47"/>
      <c r="B32" s="38">
        <v>178</v>
      </c>
      <c r="C32" s="59" t="str">
        <f>IF(ISBLANK(B32),"",VLOOKUP(B32,'各艇ﾃﾞｰﾀ'!$B$4:$G$51,2,FALSE))</f>
        <v>ノアノア</v>
      </c>
      <c r="D32" s="204"/>
      <c r="E32" s="214"/>
      <c r="F32" s="231"/>
      <c r="G32" s="205"/>
      <c r="H32" s="223"/>
      <c r="I32" s="210"/>
      <c r="J32" s="227"/>
      <c r="K32" s="210"/>
      <c r="L32" s="227"/>
      <c r="M32" s="210"/>
      <c r="N32" s="227"/>
      <c r="O32" s="205"/>
      <c r="P32" s="39"/>
      <c r="Q32" s="39">
        <v>0</v>
      </c>
      <c r="R32" s="39">
        <f t="shared" si="1"/>
        <v>0</v>
      </c>
    </row>
    <row r="33" spans="1:18" ht="14.25">
      <c r="A33" s="47"/>
      <c r="B33" s="38">
        <v>6542</v>
      </c>
      <c r="C33" s="59" t="s">
        <v>248</v>
      </c>
      <c r="D33" s="204"/>
      <c r="E33" s="205"/>
      <c r="F33" s="223"/>
      <c r="G33" s="211"/>
      <c r="H33" s="229"/>
      <c r="I33" s="210"/>
      <c r="J33" s="227"/>
      <c r="K33" s="210"/>
      <c r="L33" s="227"/>
      <c r="M33" s="215"/>
      <c r="N33" s="232"/>
      <c r="O33" s="205"/>
      <c r="P33" s="39"/>
      <c r="Q33" s="39">
        <v>0</v>
      </c>
      <c r="R33" s="39">
        <f t="shared" si="1"/>
        <v>0</v>
      </c>
    </row>
    <row r="34" spans="1:18" ht="14.25">
      <c r="A34" s="52"/>
      <c r="B34" s="41"/>
      <c r="C34" s="60">
        <f>IF(ISBLANK(B34),"",VLOOKUP(B34,'各艇ﾃﾞｰﾀ'!$B$4:$G$51,2,FALSE))</f>
      </c>
      <c r="D34" s="207"/>
      <c r="E34" s="208"/>
      <c r="F34" s="225"/>
      <c r="G34" s="217"/>
      <c r="H34" s="234"/>
      <c r="I34" s="237"/>
      <c r="J34" s="241"/>
      <c r="K34" s="237"/>
      <c r="L34" s="241"/>
      <c r="M34" s="218"/>
      <c r="N34" s="235"/>
      <c r="O34" s="208"/>
      <c r="P34" s="42"/>
      <c r="Q34" s="42"/>
      <c r="R34" s="42"/>
    </row>
    <row r="35" spans="1:18" s="16" customFormat="1" ht="13.5">
      <c r="A35" s="346" t="s">
        <v>34</v>
      </c>
      <c r="B35" s="347"/>
      <c r="C35" s="348"/>
      <c r="D35" s="220"/>
      <c r="E35" s="219"/>
      <c r="F35" s="221"/>
      <c r="G35" s="222"/>
      <c r="H35" s="221"/>
      <c r="I35" s="219"/>
      <c r="J35" s="221"/>
      <c r="K35" s="219"/>
      <c r="L35" s="221"/>
      <c r="M35" s="219"/>
      <c r="N35" s="221"/>
      <c r="O35" s="219"/>
      <c r="P35" s="30"/>
      <c r="Q35" s="30"/>
      <c r="R35" s="30"/>
    </row>
    <row r="36" ht="14.25">
      <c r="A36" s="4" t="s">
        <v>38</v>
      </c>
    </row>
    <row r="37" spans="16:18" ht="14.25">
      <c r="P37" s="345"/>
      <c r="Q37" s="345"/>
      <c r="R37" s="345"/>
    </row>
    <row r="38" spans="16:18" ht="14.25">
      <c r="P38" s="344" t="s">
        <v>98</v>
      </c>
      <c r="Q38" s="344"/>
      <c r="R38" s="344"/>
    </row>
    <row r="39" ht="15" thickBot="1"/>
    <row r="40" spans="3:14" ht="15" thickTop="1">
      <c r="C40" s="23"/>
      <c r="D40" s="24"/>
      <c r="E40" s="24"/>
      <c r="F40" s="24"/>
      <c r="G40" s="24"/>
      <c r="H40" s="24"/>
      <c r="I40" s="54"/>
      <c r="J40" s="54"/>
      <c r="K40" s="54"/>
      <c r="L40" s="54"/>
      <c r="M40" s="25"/>
      <c r="N40" s="26"/>
    </row>
    <row r="41" spans="3:14" ht="14.25">
      <c r="C41" s="62" t="s">
        <v>30</v>
      </c>
      <c r="D41" s="200"/>
      <c r="E41" s="33"/>
      <c r="F41" s="33"/>
      <c r="I41" s="26" t="s">
        <v>78</v>
      </c>
      <c r="J41" s="26"/>
      <c r="K41" s="55"/>
      <c r="L41" s="55"/>
      <c r="M41" s="87"/>
      <c r="N41" s="33"/>
    </row>
    <row r="42" spans="3:14" ht="14.25">
      <c r="C42" s="62" t="s">
        <v>31</v>
      </c>
      <c r="D42" s="200"/>
      <c r="E42" s="33"/>
      <c r="F42" s="33"/>
      <c r="G42" s="26"/>
      <c r="H42" s="26"/>
      <c r="I42" s="55" t="s">
        <v>79</v>
      </c>
      <c r="J42" s="55"/>
      <c r="K42" s="55"/>
      <c r="L42" s="55"/>
      <c r="M42" s="87"/>
      <c r="N42" s="33"/>
    </row>
    <row r="43" spans="3:14" ht="14.25">
      <c r="C43" s="63" t="s">
        <v>37</v>
      </c>
      <c r="D43" s="201"/>
      <c r="E43" s="33"/>
      <c r="F43" s="33"/>
      <c r="G43" s="26"/>
      <c r="H43" s="26"/>
      <c r="I43" s="55"/>
      <c r="J43" s="55"/>
      <c r="K43" s="55"/>
      <c r="L43" s="55"/>
      <c r="M43" s="87"/>
      <c r="N43" s="33"/>
    </row>
    <row r="44" spans="3:14" ht="14.25">
      <c r="C44" s="62" t="s">
        <v>32</v>
      </c>
      <c r="D44" s="200"/>
      <c r="E44" s="33"/>
      <c r="F44" s="33"/>
      <c r="G44" s="343"/>
      <c r="H44" s="343"/>
      <c r="I44" s="343"/>
      <c r="J44" s="343"/>
      <c r="K44" s="343"/>
      <c r="L44" s="199"/>
      <c r="M44" s="87"/>
      <c r="N44" s="33"/>
    </row>
    <row r="45" spans="3:18" ht="14.25">
      <c r="C45" s="62" t="s">
        <v>33</v>
      </c>
      <c r="D45" s="200"/>
      <c r="E45" s="33"/>
      <c r="F45" s="33"/>
      <c r="G45" s="343"/>
      <c r="H45" s="343"/>
      <c r="I45" s="343"/>
      <c r="J45" s="343"/>
      <c r="K45" s="343"/>
      <c r="L45" s="199"/>
      <c r="M45" s="87"/>
      <c r="N45" s="33"/>
      <c r="P45" s="152"/>
      <c r="Q45" s="152"/>
      <c r="R45" s="152"/>
    </row>
    <row r="46" spans="3:14" ht="15" thickBot="1">
      <c r="C46" s="27"/>
      <c r="D46" s="28"/>
      <c r="E46" s="28"/>
      <c r="F46" s="28"/>
      <c r="G46" s="28"/>
      <c r="H46" s="28"/>
      <c r="I46" s="56"/>
      <c r="J46" s="56"/>
      <c r="K46" s="56"/>
      <c r="L46" s="56"/>
      <c r="M46" s="29"/>
      <c r="N46" s="26"/>
    </row>
    <row r="47" ht="15" thickTop="1"/>
  </sheetData>
  <sheetProtection password="EDAE" sheet="1"/>
  <mergeCells count="14">
    <mergeCell ref="P38:R38"/>
    <mergeCell ref="G44:K44"/>
    <mergeCell ref="G45:K45"/>
    <mergeCell ref="N4:O4"/>
    <mergeCell ref="L4:M4"/>
    <mergeCell ref="J4:K4"/>
    <mergeCell ref="H4:I4"/>
    <mergeCell ref="F4:G4"/>
    <mergeCell ref="A35:C35"/>
    <mergeCell ref="P37:R37"/>
    <mergeCell ref="A1:R1"/>
    <mergeCell ref="A2:R2"/>
    <mergeCell ref="P3:R3"/>
    <mergeCell ref="D4:E4"/>
  </mergeCells>
  <printOptions/>
  <pageMargins left="0.44" right="0.11811023622047245" top="0.63" bottom="0.32" header="0.36" footer="0.2"/>
  <pageSetup horizontalDpi="400" verticalDpi="4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L32"/>
  <sheetViews>
    <sheetView zoomScale="75" zoomScaleNormal="75" zoomScalePageLayoutView="0" workbookViewId="0" topLeftCell="A1">
      <selection activeCell="M21" sqref="M21"/>
    </sheetView>
  </sheetViews>
  <sheetFormatPr defaultColWidth="9.00390625" defaultRowHeight="13.5"/>
  <cols>
    <col min="1" max="1" width="8.375" style="4" customWidth="1"/>
    <col min="2" max="4" width="8.375" style="5" customWidth="1"/>
    <col min="5" max="6" width="8.375" style="53" customWidth="1"/>
    <col min="7" max="12" width="8.375" style="5" customWidth="1"/>
    <col min="13" max="15" width="9.25390625" style="5" customWidth="1"/>
    <col min="16" max="16384" width="9.00390625" style="5" customWidth="1"/>
  </cols>
  <sheetData>
    <row r="1" spans="1:11" ht="14.25" customHeight="1">
      <c r="A1" s="349"/>
      <c r="B1" s="349"/>
      <c r="C1" s="349"/>
      <c r="D1" s="349"/>
      <c r="E1" s="349"/>
      <c r="F1" s="349"/>
      <c r="G1" s="349"/>
      <c r="H1" s="349"/>
      <c r="I1" s="349"/>
      <c r="J1" s="349"/>
      <c r="K1" s="349"/>
    </row>
    <row r="2" spans="1:12" s="17" customFormat="1" ht="20.25" customHeight="1">
      <c r="A2" s="336" t="s">
        <v>179</v>
      </c>
      <c r="B2" s="336"/>
      <c r="C2" s="336"/>
      <c r="D2" s="336"/>
      <c r="E2" s="336"/>
      <c r="F2" s="336"/>
      <c r="G2" s="336"/>
      <c r="H2" s="336"/>
      <c r="I2" s="336"/>
      <c r="J2" s="336"/>
      <c r="K2" s="336"/>
      <c r="L2" s="336"/>
    </row>
    <row r="3" spans="1:12" ht="21" customHeight="1">
      <c r="A3" s="350"/>
      <c r="B3" s="350"/>
      <c r="C3" s="350"/>
      <c r="D3" s="350"/>
      <c r="E3" s="350"/>
      <c r="F3" s="350"/>
      <c r="G3" s="350"/>
      <c r="H3" s="350"/>
      <c r="I3" s="350"/>
      <c r="J3" s="350"/>
      <c r="K3" s="351" t="s">
        <v>315</v>
      </c>
      <c r="L3" s="351"/>
    </row>
    <row r="4" spans="1:12" ht="20.25" customHeight="1">
      <c r="A4" s="352" t="s">
        <v>180</v>
      </c>
      <c r="B4" s="352"/>
      <c r="C4" s="352" t="s">
        <v>181</v>
      </c>
      <c r="D4" s="352"/>
      <c r="E4" s="352" t="s">
        <v>182</v>
      </c>
      <c r="F4" s="352"/>
      <c r="G4" s="352" t="s">
        <v>183</v>
      </c>
      <c r="H4" s="352"/>
      <c r="I4" s="352" t="s">
        <v>184</v>
      </c>
      <c r="J4" s="352"/>
      <c r="K4" s="352" t="s">
        <v>185</v>
      </c>
      <c r="L4" s="352"/>
    </row>
    <row r="5" spans="1:12" s="16" customFormat="1" ht="46.5" customHeight="1">
      <c r="A5" s="353">
        <v>40923</v>
      </c>
      <c r="B5" s="354"/>
      <c r="C5" s="353">
        <v>40958</v>
      </c>
      <c r="D5" s="354"/>
      <c r="E5" s="353">
        <v>40986</v>
      </c>
      <c r="F5" s="354"/>
      <c r="G5" s="353">
        <v>41014</v>
      </c>
      <c r="H5" s="354"/>
      <c r="I5" s="353">
        <v>41049</v>
      </c>
      <c r="J5" s="354"/>
      <c r="K5" s="353">
        <v>41077</v>
      </c>
      <c r="L5" s="354"/>
    </row>
    <row r="6" spans="1:12" ht="21" customHeight="1">
      <c r="A6" s="176" t="s">
        <v>186</v>
      </c>
      <c r="B6" s="177" t="s">
        <v>28</v>
      </c>
      <c r="C6" s="176" t="s">
        <v>186</v>
      </c>
      <c r="D6" s="177" t="s">
        <v>28</v>
      </c>
      <c r="E6" s="176" t="s">
        <v>186</v>
      </c>
      <c r="F6" s="177" t="s">
        <v>28</v>
      </c>
      <c r="G6" s="176" t="s">
        <v>186</v>
      </c>
      <c r="H6" s="177" t="s">
        <v>28</v>
      </c>
      <c r="I6" s="176" t="s">
        <v>186</v>
      </c>
      <c r="J6" s="177" t="s">
        <v>28</v>
      </c>
      <c r="K6" s="176" t="s">
        <v>186</v>
      </c>
      <c r="L6" s="177" t="s">
        <v>28</v>
      </c>
    </row>
    <row r="7" spans="1:12" ht="18" customHeight="1">
      <c r="A7" s="178" t="s">
        <v>187</v>
      </c>
      <c r="B7" s="179" t="s">
        <v>189</v>
      </c>
      <c r="C7" s="178" t="s">
        <v>190</v>
      </c>
      <c r="D7" s="179" t="s">
        <v>192</v>
      </c>
      <c r="E7" s="180" t="s">
        <v>193</v>
      </c>
      <c r="F7" s="181" t="s">
        <v>287</v>
      </c>
      <c r="G7" s="182" t="s">
        <v>194</v>
      </c>
      <c r="H7" s="179" t="s">
        <v>195</v>
      </c>
      <c r="I7" s="182" t="s">
        <v>196</v>
      </c>
      <c r="J7" s="179" t="s">
        <v>197</v>
      </c>
      <c r="K7" s="178"/>
      <c r="L7" s="179"/>
    </row>
    <row r="8" spans="1:12" ht="18" customHeight="1">
      <c r="A8" s="183" t="s">
        <v>198</v>
      </c>
      <c r="B8" s="184" t="s">
        <v>189</v>
      </c>
      <c r="C8" s="183" t="s">
        <v>199</v>
      </c>
      <c r="D8" s="184" t="s">
        <v>191</v>
      </c>
      <c r="E8" s="183" t="s">
        <v>200</v>
      </c>
      <c r="F8" s="184" t="s">
        <v>287</v>
      </c>
      <c r="G8" s="185" t="s">
        <v>201</v>
      </c>
      <c r="H8" s="179" t="s">
        <v>195</v>
      </c>
      <c r="I8" s="185" t="s">
        <v>202</v>
      </c>
      <c r="J8" s="184" t="s">
        <v>197</v>
      </c>
      <c r="K8" s="183"/>
      <c r="L8" s="184"/>
    </row>
    <row r="9" spans="1:12" ht="18" customHeight="1">
      <c r="A9" s="186" t="s">
        <v>203</v>
      </c>
      <c r="B9" s="184" t="s">
        <v>188</v>
      </c>
      <c r="C9" s="183" t="s">
        <v>204</v>
      </c>
      <c r="D9" s="184" t="s">
        <v>191</v>
      </c>
      <c r="E9" s="186"/>
      <c r="F9" s="184"/>
      <c r="G9" s="187"/>
      <c r="H9" s="179"/>
      <c r="I9" s="187" t="s">
        <v>205</v>
      </c>
      <c r="J9" s="184" t="s">
        <v>197</v>
      </c>
      <c r="K9" s="186"/>
      <c r="L9" s="184"/>
    </row>
    <row r="10" spans="1:12" ht="18" customHeight="1">
      <c r="A10" s="186" t="s">
        <v>206</v>
      </c>
      <c r="B10" s="184" t="s">
        <v>188</v>
      </c>
      <c r="C10" s="186" t="s">
        <v>207</v>
      </c>
      <c r="D10" s="184" t="s">
        <v>208</v>
      </c>
      <c r="E10" s="186"/>
      <c r="F10" s="184"/>
      <c r="G10" s="187"/>
      <c r="H10" s="184"/>
      <c r="I10" s="187" t="s">
        <v>209</v>
      </c>
      <c r="J10" s="184" t="s">
        <v>197</v>
      </c>
      <c r="K10" s="186"/>
      <c r="L10" s="184"/>
    </row>
    <row r="11" spans="1:12" ht="18" customHeight="1">
      <c r="A11" s="186"/>
      <c r="B11" s="184"/>
      <c r="C11" s="186" t="s">
        <v>210</v>
      </c>
      <c r="D11" s="184" t="s">
        <v>208</v>
      </c>
      <c r="E11" s="186"/>
      <c r="F11" s="184"/>
      <c r="G11" s="187"/>
      <c r="H11" s="184"/>
      <c r="I11" s="187" t="s">
        <v>211</v>
      </c>
      <c r="J11" s="184" t="s">
        <v>212</v>
      </c>
      <c r="K11" s="186"/>
      <c r="L11" s="184"/>
    </row>
    <row r="12" spans="1:12" ht="18" customHeight="1">
      <c r="A12" s="186"/>
      <c r="B12" s="184"/>
      <c r="C12" s="186" t="s">
        <v>213</v>
      </c>
      <c r="D12" s="184" t="s">
        <v>208</v>
      </c>
      <c r="E12" s="186"/>
      <c r="F12" s="184"/>
      <c r="G12" s="187"/>
      <c r="H12" s="184"/>
      <c r="I12" s="187" t="s">
        <v>214</v>
      </c>
      <c r="J12" s="184" t="s">
        <v>212</v>
      </c>
      <c r="K12" s="186"/>
      <c r="L12" s="184"/>
    </row>
    <row r="13" spans="1:12" ht="18" customHeight="1">
      <c r="A13" s="186"/>
      <c r="B13" s="184"/>
      <c r="C13" s="186"/>
      <c r="D13" s="184"/>
      <c r="E13" s="186"/>
      <c r="F13" s="184"/>
      <c r="G13" s="187"/>
      <c r="H13" s="184"/>
      <c r="I13" s="187" t="s">
        <v>215</v>
      </c>
      <c r="J13" s="184" t="s">
        <v>216</v>
      </c>
      <c r="K13" s="186"/>
      <c r="L13" s="184"/>
    </row>
    <row r="14" spans="1:12" ht="18" customHeight="1">
      <c r="A14" s="186"/>
      <c r="B14" s="184"/>
      <c r="C14" s="186"/>
      <c r="D14" s="184"/>
      <c r="E14" s="186"/>
      <c r="F14" s="184"/>
      <c r="G14" s="187"/>
      <c r="H14" s="184"/>
      <c r="I14" s="187"/>
      <c r="J14" s="184"/>
      <c r="K14" s="186"/>
      <c r="L14" s="184"/>
    </row>
    <row r="15" spans="1:12" ht="18" customHeight="1">
      <c r="A15" s="186"/>
      <c r="B15" s="184"/>
      <c r="C15" s="186"/>
      <c r="D15" s="184"/>
      <c r="E15" s="186"/>
      <c r="F15" s="184"/>
      <c r="G15" s="188"/>
      <c r="H15" s="184"/>
      <c r="I15" s="188"/>
      <c r="J15" s="184"/>
      <c r="K15" s="186"/>
      <c r="L15" s="184"/>
    </row>
    <row r="16" spans="1:12" ht="18" customHeight="1">
      <c r="A16" s="189"/>
      <c r="B16" s="190"/>
      <c r="C16" s="189"/>
      <c r="D16" s="190"/>
      <c r="E16" s="189"/>
      <c r="F16" s="190"/>
      <c r="G16" s="191"/>
      <c r="H16" s="190"/>
      <c r="I16" s="191"/>
      <c r="J16" s="190"/>
      <c r="K16" s="189"/>
      <c r="L16" s="190"/>
    </row>
    <row r="17" spans="1:12" ht="18" customHeight="1">
      <c r="A17" s="192"/>
      <c r="B17" s="193"/>
      <c r="C17" s="192"/>
      <c r="D17" s="193"/>
      <c r="E17" s="192"/>
      <c r="F17" s="193"/>
      <c r="G17" s="194"/>
      <c r="H17" s="193"/>
      <c r="I17" s="194"/>
      <c r="J17" s="193"/>
      <c r="K17" s="192"/>
      <c r="L17" s="193"/>
    </row>
    <row r="18" spans="1:12" ht="14.25">
      <c r="A18" s="195"/>
      <c r="B18" s="196"/>
      <c r="C18" s="196"/>
      <c r="D18" s="196"/>
      <c r="E18" s="196"/>
      <c r="F18" s="196"/>
      <c r="G18" s="196"/>
      <c r="H18" s="196"/>
      <c r="I18" s="196"/>
      <c r="J18" s="196"/>
      <c r="K18" s="196"/>
      <c r="L18" s="196"/>
    </row>
    <row r="19" spans="1:12" ht="21" customHeight="1">
      <c r="A19" s="352" t="s">
        <v>227</v>
      </c>
      <c r="B19" s="352"/>
      <c r="C19" s="352" t="s">
        <v>217</v>
      </c>
      <c r="D19" s="352"/>
      <c r="E19" s="352" t="s">
        <v>218</v>
      </c>
      <c r="F19" s="352"/>
      <c r="G19" s="352" t="s">
        <v>219</v>
      </c>
      <c r="H19" s="352"/>
      <c r="I19" s="352" t="s">
        <v>220</v>
      </c>
      <c r="J19" s="352"/>
      <c r="K19" s="352" t="s">
        <v>221</v>
      </c>
      <c r="L19" s="352"/>
    </row>
    <row r="20" spans="1:12" ht="46.5" customHeight="1">
      <c r="A20" s="353">
        <v>41105</v>
      </c>
      <c r="B20" s="354"/>
      <c r="C20" s="353">
        <v>41140</v>
      </c>
      <c r="D20" s="354"/>
      <c r="E20" s="355">
        <v>41168</v>
      </c>
      <c r="F20" s="356"/>
      <c r="G20" s="355">
        <v>41203</v>
      </c>
      <c r="H20" s="356"/>
      <c r="I20" s="353">
        <v>41231</v>
      </c>
      <c r="J20" s="354"/>
      <c r="K20" s="353">
        <v>41259</v>
      </c>
      <c r="L20" s="354"/>
    </row>
    <row r="21" spans="1:12" ht="21" customHeight="1">
      <c r="A21" s="176" t="s">
        <v>186</v>
      </c>
      <c r="B21" s="177" t="s">
        <v>28</v>
      </c>
      <c r="C21" s="176" t="s">
        <v>186</v>
      </c>
      <c r="D21" s="177" t="s">
        <v>28</v>
      </c>
      <c r="E21" s="176" t="s">
        <v>186</v>
      </c>
      <c r="F21" s="177" t="s">
        <v>28</v>
      </c>
      <c r="G21" s="176" t="s">
        <v>186</v>
      </c>
      <c r="H21" s="177" t="s">
        <v>28</v>
      </c>
      <c r="I21" s="176" t="s">
        <v>186</v>
      </c>
      <c r="J21" s="177" t="s">
        <v>28</v>
      </c>
      <c r="K21" s="176" t="s">
        <v>186</v>
      </c>
      <c r="L21" s="177" t="s">
        <v>28</v>
      </c>
    </row>
    <row r="22" spans="1:12" ht="18" customHeight="1">
      <c r="A22" s="178" t="s">
        <v>224</v>
      </c>
      <c r="B22" s="179" t="s">
        <v>223</v>
      </c>
      <c r="C22" s="178" t="s">
        <v>235</v>
      </c>
      <c r="D22" s="179" t="s">
        <v>238</v>
      </c>
      <c r="E22" s="186" t="s">
        <v>265</v>
      </c>
      <c r="F22" s="184" t="s">
        <v>263</v>
      </c>
      <c r="G22" s="178" t="s">
        <v>284</v>
      </c>
      <c r="H22" s="179" t="s">
        <v>171</v>
      </c>
      <c r="I22" s="178" t="s">
        <v>299</v>
      </c>
      <c r="J22" s="179" t="s">
        <v>297</v>
      </c>
      <c r="K22" s="178" t="s">
        <v>318</v>
      </c>
      <c r="L22" s="179" t="s">
        <v>317</v>
      </c>
    </row>
    <row r="23" spans="1:12" ht="18" customHeight="1">
      <c r="A23" s="183" t="s">
        <v>225</v>
      </c>
      <c r="B23" s="184" t="s">
        <v>223</v>
      </c>
      <c r="C23" s="183" t="s">
        <v>236</v>
      </c>
      <c r="D23" s="184" t="s">
        <v>239</v>
      </c>
      <c r="E23" s="183" t="s">
        <v>266</v>
      </c>
      <c r="F23" s="184" t="s">
        <v>263</v>
      </c>
      <c r="G23" s="183" t="s">
        <v>285</v>
      </c>
      <c r="H23" s="184" t="s">
        <v>171</v>
      </c>
      <c r="I23" s="183" t="s">
        <v>307</v>
      </c>
      <c r="J23" s="184" t="s">
        <v>298</v>
      </c>
      <c r="K23" s="183" t="s">
        <v>316</v>
      </c>
      <c r="L23" s="179" t="s">
        <v>317</v>
      </c>
    </row>
    <row r="24" spans="1:12" ht="18" customHeight="1">
      <c r="A24" s="186" t="s">
        <v>226</v>
      </c>
      <c r="B24" s="184" t="s">
        <v>223</v>
      </c>
      <c r="C24" s="186" t="s">
        <v>237</v>
      </c>
      <c r="D24" s="184" t="s">
        <v>239</v>
      </c>
      <c r="E24" s="186" t="s">
        <v>267</v>
      </c>
      <c r="F24" s="184" t="s">
        <v>263</v>
      </c>
      <c r="G24" s="186" t="s">
        <v>286</v>
      </c>
      <c r="H24" s="184" t="s">
        <v>216</v>
      </c>
      <c r="I24" s="186" t="s">
        <v>300</v>
      </c>
      <c r="J24" s="184" t="s">
        <v>298</v>
      </c>
      <c r="K24" s="186" t="s">
        <v>319</v>
      </c>
      <c r="L24" s="179" t="s">
        <v>317</v>
      </c>
    </row>
    <row r="25" spans="1:12" ht="18" customHeight="1">
      <c r="A25" s="186"/>
      <c r="B25" s="184"/>
      <c r="C25" s="186" t="s">
        <v>241</v>
      </c>
      <c r="D25" s="184" t="s">
        <v>240</v>
      </c>
      <c r="E25" s="186" t="s">
        <v>268</v>
      </c>
      <c r="F25" s="184" t="s">
        <v>263</v>
      </c>
      <c r="G25" s="186" t="s">
        <v>193</v>
      </c>
      <c r="H25" s="184" t="s">
        <v>287</v>
      </c>
      <c r="I25" s="186" t="s">
        <v>303</v>
      </c>
      <c r="J25" s="184" t="s">
        <v>301</v>
      </c>
      <c r="K25" s="186"/>
      <c r="L25" s="179"/>
    </row>
    <row r="26" spans="1:12" ht="18" customHeight="1">
      <c r="A26" s="186"/>
      <c r="B26" s="184"/>
      <c r="C26" s="186" t="s">
        <v>242</v>
      </c>
      <c r="D26" s="184" t="s">
        <v>240</v>
      </c>
      <c r="E26" s="186" t="s">
        <v>269</v>
      </c>
      <c r="F26" s="184" t="s">
        <v>263</v>
      </c>
      <c r="G26" s="186"/>
      <c r="H26" s="184"/>
      <c r="I26" s="186" t="s">
        <v>308</v>
      </c>
      <c r="J26" s="184" t="s">
        <v>302</v>
      </c>
      <c r="K26" s="186"/>
      <c r="L26" s="179"/>
    </row>
    <row r="27" spans="1:12" ht="18" customHeight="1">
      <c r="A27" s="186"/>
      <c r="B27" s="184"/>
      <c r="C27" s="186" t="s">
        <v>243</v>
      </c>
      <c r="D27" s="184" t="s">
        <v>240</v>
      </c>
      <c r="E27" s="186" t="s">
        <v>270</v>
      </c>
      <c r="F27" s="184" t="s">
        <v>191</v>
      </c>
      <c r="G27" s="186"/>
      <c r="H27" s="184"/>
      <c r="I27" s="186" t="s">
        <v>309</v>
      </c>
      <c r="J27" s="184" t="s">
        <v>301</v>
      </c>
      <c r="K27" s="186"/>
      <c r="L27" s="184"/>
    </row>
    <row r="28" spans="1:12" ht="18" customHeight="1">
      <c r="A28" s="186"/>
      <c r="B28" s="184"/>
      <c r="C28" s="186" t="s">
        <v>193</v>
      </c>
      <c r="D28" s="184" t="s">
        <v>244</v>
      </c>
      <c r="E28" s="186"/>
      <c r="F28" s="184"/>
      <c r="G28" s="186"/>
      <c r="H28" s="184"/>
      <c r="I28" s="186" t="s">
        <v>304</v>
      </c>
      <c r="J28" s="184">
        <v>343</v>
      </c>
      <c r="K28" s="186"/>
      <c r="L28" s="184"/>
    </row>
    <row r="29" spans="1:12" ht="18" customHeight="1">
      <c r="A29" s="186"/>
      <c r="B29" s="184"/>
      <c r="C29" s="186"/>
      <c r="D29" s="184"/>
      <c r="E29" s="186"/>
      <c r="F29" s="184"/>
      <c r="G29" s="186"/>
      <c r="H29" s="184"/>
      <c r="I29" s="186" t="s">
        <v>284</v>
      </c>
      <c r="J29" s="184" t="s">
        <v>171</v>
      </c>
      <c r="K29" s="186"/>
      <c r="L29" s="184"/>
    </row>
    <row r="30" spans="1:12" ht="18" customHeight="1">
      <c r="A30" s="192"/>
      <c r="B30" s="193"/>
      <c r="C30" s="192"/>
      <c r="D30" s="193"/>
      <c r="E30" s="192"/>
      <c r="F30" s="193"/>
      <c r="G30" s="192"/>
      <c r="H30" s="193"/>
      <c r="I30" s="192" t="s">
        <v>306</v>
      </c>
      <c r="J30" s="193" t="s">
        <v>305</v>
      </c>
      <c r="K30" s="192"/>
      <c r="L30" s="193"/>
    </row>
    <row r="31" spans="1:12" ht="14.25">
      <c r="A31" s="195"/>
      <c r="B31" s="196"/>
      <c r="C31" s="196"/>
      <c r="D31" s="196"/>
      <c r="E31" s="196"/>
      <c r="F31" s="196"/>
      <c r="G31" s="196"/>
      <c r="H31" s="196"/>
      <c r="I31" s="196"/>
      <c r="J31" s="196"/>
      <c r="K31" s="196"/>
      <c r="L31" s="196"/>
    </row>
    <row r="32" spans="1:12" ht="18" customHeight="1">
      <c r="A32" s="197"/>
      <c r="B32" s="198"/>
      <c r="C32" s="196"/>
      <c r="D32" s="196"/>
      <c r="E32" s="196"/>
      <c r="F32" s="196"/>
      <c r="G32" s="196"/>
      <c r="H32" s="196"/>
      <c r="I32" s="196"/>
      <c r="J32" s="196"/>
      <c r="K32" s="344" t="s">
        <v>222</v>
      </c>
      <c r="L32" s="344"/>
    </row>
  </sheetData>
  <sheetProtection password="EDAE" sheet="1"/>
  <mergeCells count="29">
    <mergeCell ref="K19:L19"/>
    <mergeCell ref="K32:L32"/>
    <mergeCell ref="A20:B20"/>
    <mergeCell ref="C20:D20"/>
    <mergeCell ref="E20:F20"/>
    <mergeCell ref="G20:H20"/>
    <mergeCell ref="I20:J20"/>
    <mergeCell ref="K20:L20"/>
    <mergeCell ref="A19:B19"/>
    <mergeCell ref="K5:L5"/>
    <mergeCell ref="A4:B4"/>
    <mergeCell ref="C4:D4"/>
    <mergeCell ref="E4:F4"/>
    <mergeCell ref="C19:D19"/>
    <mergeCell ref="E19:F19"/>
    <mergeCell ref="G19:H19"/>
    <mergeCell ref="I4:J4"/>
    <mergeCell ref="G4:H4"/>
    <mergeCell ref="I19:J19"/>
    <mergeCell ref="A1:K1"/>
    <mergeCell ref="A2:L2"/>
    <mergeCell ref="A3:J3"/>
    <mergeCell ref="K3:L3"/>
    <mergeCell ref="K4:L4"/>
    <mergeCell ref="A5:B5"/>
    <mergeCell ref="C5:D5"/>
    <mergeCell ref="E5:F5"/>
    <mergeCell ref="G5:H5"/>
    <mergeCell ref="I5:J5"/>
  </mergeCells>
  <printOptions/>
  <pageMargins left="0.35433070866141736" right="0.11811023622047245" top="0.7874015748031497" bottom="0.5905511811023623" header="0.5118110236220472" footer="0.5118110236220472"/>
  <pageSetup horizontalDpi="400" verticalDpi="4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P37"/>
  <sheetViews>
    <sheetView zoomScale="70" zoomScaleNormal="70" zoomScalePageLayoutView="0" workbookViewId="0" topLeftCell="A1">
      <selection activeCell="R11" sqref="R11"/>
    </sheetView>
  </sheetViews>
  <sheetFormatPr defaultColWidth="9.00390625" defaultRowHeight="13.5"/>
  <cols>
    <col min="1" max="1" width="5.00390625" style="2" customWidth="1"/>
    <col min="2" max="2" width="6.50390625" style="2" customWidth="1"/>
    <col min="3" max="3" width="23.00390625" style="2" customWidth="1"/>
    <col min="4" max="4" width="8.375" style="2" customWidth="1"/>
    <col min="5" max="5" width="6.00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3.875" style="2" customWidth="1"/>
    <col min="17" max="17" width="8.375" style="2" customWidth="1"/>
    <col min="18" max="16384" width="9.00390625" style="2" customWidth="1"/>
  </cols>
  <sheetData>
    <row r="1" spans="2:15" ht="18.75" customHeight="1">
      <c r="B1" s="172"/>
      <c r="C1" s="173"/>
      <c r="D1" s="308">
        <v>41105</v>
      </c>
      <c r="E1" s="308"/>
      <c r="F1" s="308"/>
      <c r="G1" s="308"/>
      <c r="H1" s="308"/>
      <c r="I1" s="173"/>
      <c r="K1" s="8" t="s">
        <v>1</v>
      </c>
      <c r="L1" s="34" t="s">
        <v>175</v>
      </c>
      <c r="M1" s="8" t="s">
        <v>2</v>
      </c>
      <c r="N1" s="6">
        <v>41105</v>
      </c>
      <c r="O1" s="20">
        <v>0.4513888888888889</v>
      </c>
    </row>
    <row r="2" spans="2:15" ht="18.75" customHeight="1">
      <c r="B2" s="292" t="s">
        <v>228</v>
      </c>
      <c r="C2" s="292"/>
      <c r="D2" s="292"/>
      <c r="E2" s="292"/>
      <c r="F2" s="292"/>
      <c r="G2" s="292"/>
      <c r="H2" s="292"/>
      <c r="I2" s="292"/>
      <c r="J2" s="21"/>
      <c r="K2" s="10">
        <v>11.6</v>
      </c>
      <c r="L2" s="31" t="s">
        <v>3</v>
      </c>
      <c r="M2" s="9" t="s">
        <v>4</v>
      </c>
      <c r="N2" s="11">
        <v>17</v>
      </c>
      <c r="O2" s="7" t="s">
        <v>5</v>
      </c>
    </row>
    <row r="3" ht="12" customHeight="1"/>
    <row r="4" spans="1:16" s="4" customFormat="1" ht="16.5" customHeight="1">
      <c r="A4" s="12" t="s">
        <v>6</v>
      </c>
      <c r="B4" s="12" t="s">
        <v>7</v>
      </c>
      <c r="C4" s="12" t="s">
        <v>8</v>
      </c>
      <c r="D4" s="12" t="s">
        <v>9</v>
      </c>
      <c r="E4" s="12" t="s">
        <v>10</v>
      </c>
      <c r="F4" s="12" t="s">
        <v>11</v>
      </c>
      <c r="G4" s="12" t="s">
        <v>12</v>
      </c>
      <c r="H4" s="12" t="s">
        <v>13</v>
      </c>
      <c r="I4" s="12" t="s">
        <v>14</v>
      </c>
      <c r="J4" s="12" t="s">
        <v>15</v>
      </c>
      <c r="K4" s="12" t="s">
        <v>16</v>
      </c>
      <c r="L4" s="12" t="s">
        <v>17</v>
      </c>
      <c r="M4" s="12" t="s">
        <v>18</v>
      </c>
      <c r="N4" s="293" t="s">
        <v>19</v>
      </c>
      <c r="O4" s="294"/>
      <c r="P4" s="295"/>
    </row>
    <row r="5" spans="1:16" s="5" customFormat="1" ht="13.5" customHeight="1">
      <c r="A5" s="13"/>
      <c r="B5" s="14" t="s">
        <v>20</v>
      </c>
      <c r="C5" s="13"/>
      <c r="D5" s="15" t="s">
        <v>21</v>
      </c>
      <c r="E5" s="15"/>
      <c r="F5" s="14" t="s">
        <v>22</v>
      </c>
      <c r="G5" s="15" t="s">
        <v>23</v>
      </c>
      <c r="H5" s="14" t="s">
        <v>174</v>
      </c>
      <c r="I5" s="15" t="s">
        <v>24</v>
      </c>
      <c r="J5" s="15" t="s">
        <v>23</v>
      </c>
      <c r="K5" s="15" t="s">
        <v>25</v>
      </c>
      <c r="L5" s="15" t="s">
        <v>26</v>
      </c>
      <c r="M5" s="15"/>
      <c r="N5" s="296"/>
      <c r="O5" s="297"/>
      <c r="P5" s="298"/>
    </row>
    <row r="6" spans="1:16" s="4" customFormat="1" ht="14.25">
      <c r="A6" s="160" t="s">
        <v>99</v>
      </c>
      <c r="B6" s="35">
        <v>5752</v>
      </c>
      <c r="C6" s="65" t="str">
        <f>IF(ISBLANK(B6),"",VLOOKUP(B6,'各艇ﾃﾞｰﾀ'!$B$4:$G$51,2,FALSE))</f>
        <v>アルファ</v>
      </c>
      <c r="D6" s="66">
        <f>IF(ISBLANK(B6),"",VLOOKUP(B6,'各艇ﾃﾞｰﾀ'!$B$4:$G$51,3,FALSE))</f>
        <v>10.26</v>
      </c>
      <c r="E6" s="64">
        <v>1</v>
      </c>
      <c r="F6" s="93">
        <v>0.5319444444444444</v>
      </c>
      <c r="G6" s="35">
        <f aca="true" t="shared" si="0" ref="G6:G20">(F6-$O$1)*86400.049</f>
        <v>6960.0039472222215</v>
      </c>
      <c r="H6" s="67">
        <f>IF(ISBLANK(B6),"",VLOOKUP(B6,'各艇ﾃﾞｰﾀ'!$B$4:$G$51,6,FALSE))</f>
        <v>421</v>
      </c>
      <c r="I6" s="68">
        <v>0</v>
      </c>
      <c r="J6" s="35">
        <f aca="true" t="shared" si="1" ref="J6:J20">G6-H6*$K$2</f>
        <v>2076.403947222222</v>
      </c>
      <c r="K6" s="36">
        <f aca="true" t="shared" si="2" ref="K6:K20">(J6-$J$6)/$K$2</f>
        <v>0</v>
      </c>
      <c r="L6" s="66">
        <f aca="true" t="shared" si="3" ref="L6:L20">$K$2/(G6/3600)</f>
        <v>5.999996597224152</v>
      </c>
      <c r="M6" s="36">
        <f aca="true" t="shared" si="4" ref="M6:M20">20*($N$2+1-A6)/$N$2</f>
        <v>20</v>
      </c>
      <c r="N6" s="299"/>
      <c r="O6" s="300"/>
      <c r="P6" s="301"/>
    </row>
    <row r="7" spans="1:16" s="4" customFormat="1" ht="14.25">
      <c r="A7" s="161" t="s">
        <v>121</v>
      </c>
      <c r="B7" s="38">
        <v>6166</v>
      </c>
      <c r="C7" s="70" t="str">
        <f>IF(ISBLANK(B7),"",VLOOKUP(B7,'各艇ﾃﾞｰﾀ'!$B$4:$G$51,2,FALSE))</f>
        <v>HAURAKI</v>
      </c>
      <c r="D7" s="71">
        <f>IF(ISBLANK(B7),"",VLOOKUP(B7,'各艇ﾃﾞｰﾀ'!$B$4:$G$51,3,FALSE))</f>
        <v>10.01</v>
      </c>
      <c r="E7" s="69">
        <v>2</v>
      </c>
      <c r="F7" s="94">
        <v>0.5343287037037037</v>
      </c>
      <c r="G7" s="38">
        <f t="shared" si="0"/>
        <v>7166.004064050922</v>
      </c>
      <c r="H7" s="72">
        <f>IF(ISBLANK(B7),"",VLOOKUP(B7,'各艇ﾃﾞｰﾀ'!$B$4:$G$51,6,FALSE))</f>
        <v>426</v>
      </c>
      <c r="I7" s="73">
        <v>0</v>
      </c>
      <c r="J7" s="38">
        <f t="shared" si="1"/>
        <v>2224.404064050923</v>
      </c>
      <c r="K7" s="39">
        <f t="shared" si="2"/>
        <v>12.758630761094897</v>
      </c>
      <c r="L7" s="71">
        <f t="shared" si="3"/>
        <v>5.82751553400504</v>
      </c>
      <c r="M7" s="39">
        <f t="shared" si="4"/>
        <v>18.823529411764707</v>
      </c>
      <c r="N7" s="302"/>
      <c r="O7" s="303"/>
      <c r="P7" s="304"/>
    </row>
    <row r="8" spans="1:16" s="4" customFormat="1" ht="14.25">
      <c r="A8" s="161" t="s">
        <v>122</v>
      </c>
      <c r="B8" s="38">
        <v>1985</v>
      </c>
      <c r="C8" s="70" t="str">
        <f>IF(ISBLANK(B8),"",VLOOKUP(B8,'各艇ﾃﾞｰﾀ'!$B$4:$G$51,2,FALSE))</f>
        <v>波勝</v>
      </c>
      <c r="D8" s="71">
        <f>IF(ISBLANK(B8),"",VLOOKUP(B8,'各艇ﾃﾞｰﾀ'!$B$4:$G$51,3,FALSE))</f>
        <v>7.06</v>
      </c>
      <c r="E8" s="69">
        <v>7</v>
      </c>
      <c r="F8" s="94">
        <v>0.544675925925926</v>
      </c>
      <c r="G8" s="38">
        <f t="shared" si="0"/>
        <v>8060.004571064816</v>
      </c>
      <c r="H8" s="72">
        <f>IF(ISBLANK(B8),"",VLOOKUP(B8,'各艇ﾃﾞｰﾀ'!$B$4:$G$51,6,FALSE))</f>
        <v>493</v>
      </c>
      <c r="I8" s="73">
        <v>0</v>
      </c>
      <c r="J8" s="38">
        <f t="shared" si="1"/>
        <v>2341.2045710648163</v>
      </c>
      <c r="K8" s="39">
        <f t="shared" si="2"/>
        <v>22.827639986430533</v>
      </c>
      <c r="L8" s="71">
        <f t="shared" si="3"/>
        <v>5.181138500828795</v>
      </c>
      <c r="M8" s="39">
        <f t="shared" si="4"/>
        <v>17.647058823529413</v>
      </c>
      <c r="N8" s="302"/>
      <c r="O8" s="303"/>
      <c r="P8" s="304"/>
    </row>
    <row r="9" spans="1:16" s="4" customFormat="1" ht="14.25">
      <c r="A9" s="161" t="s">
        <v>114</v>
      </c>
      <c r="B9" s="38">
        <v>199</v>
      </c>
      <c r="C9" s="70" t="str">
        <f>IF(ISBLANK(B9),"",VLOOKUP(B9,'各艇ﾃﾞｰﾀ'!$B$4:$G$51,2,FALSE))</f>
        <v>サ－モン4</v>
      </c>
      <c r="D9" s="71">
        <f>IF(ISBLANK(B9),"",VLOOKUP(B9,'各艇ﾃﾞｰﾀ'!$B$4:$G$51,3,FALSE))</f>
        <v>9.03</v>
      </c>
      <c r="E9" s="69">
        <v>4</v>
      </c>
      <c r="F9" s="94">
        <v>0.5388888888888889</v>
      </c>
      <c r="G9" s="38">
        <f t="shared" si="0"/>
        <v>7560.004287499997</v>
      </c>
      <c r="H9" s="72">
        <f>IF(ISBLANK(B9),"",VLOOKUP(B9,'各艇ﾃﾞｰﾀ'!$B$4:$G$51,6,FALSE))</f>
        <v>444</v>
      </c>
      <c r="I9" s="73">
        <v>0</v>
      </c>
      <c r="J9" s="38">
        <f t="shared" si="1"/>
        <v>2409.6042874999976</v>
      </c>
      <c r="K9" s="39">
        <f t="shared" si="2"/>
        <v>28.724167265325473</v>
      </c>
      <c r="L9" s="71">
        <f t="shared" si="3"/>
        <v>5.5238063910952535</v>
      </c>
      <c r="M9" s="39">
        <f t="shared" si="4"/>
        <v>16.470588235294116</v>
      </c>
      <c r="N9" s="302"/>
      <c r="O9" s="303"/>
      <c r="P9" s="304"/>
    </row>
    <row r="10" spans="1:16" s="4" customFormat="1" ht="14.25">
      <c r="A10" s="162" t="s">
        <v>118</v>
      </c>
      <c r="B10" s="41">
        <v>1611</v>
      </c>
      <c r="C10" s="75" t="str">
        <f>IF(ISBLANK(B10),"",VLOOKUP(B10,'各艇ﾃﾞｰﾀ'!$B$4:$G$51,2,FALSE))</f>
        <v>ﾈﾌﾟﾁｭｰﾝXⅡ</v>
      </c>
      <c r="D10" s="76">
        <f>IF(ISBLANK(B10),"",VLOOKUP(B10,'各艇ﾃﾞｰﾀ'!$B$4:$G$51,3,FALSE))</f>
        <v>8.44</v>
      </c>
      <c r="E10" s="74">
        <v>5</v>
      </c>
      <c r="F10" s="95">
        <v>0.5412152777777778</v>
      </c>
      <c r="G10" s="41">
        <f t="shared" si="0"/>
        <v>7761.004401493055</v>
      </c>
      <c r="H10" s="77">
        <f>IF(ISBLANK(B10),"",VLOOKUP(B10,'各艇ﾃﾞｰﾀ'!$B$4:$G$51,6,FALSE))</f>
        <v>457.02315587173007</v>
      </c>
      <c r="I10" s="78">
        <v>0</v>
      </c>
      <c r="J10" s="41">
        <f t="shared" si="1"/>
        <v>2459.5357933809864</v>
      </c>
      <c r="K10" s="42">
        <f t="shared" si="2"/>
        <v>33.028607427479685</v>
      </c>
      <c r="L10" s="76">
        <f t="shared" si="3"/>
        <v>5.380746851781999</v>
      </c>
      <c r="M10" s="42">
        <f t="shared" si="4"/>
        <v>15.294117647058824</v>
      </c>
      <c r="N10" s="272"/>
      <c r="O10" s="273"/>
      <c r="P10" s="274"/>
    </row>
    <row r="11" spans="1:16" s="4" customFormat="1" ht="14.25">
      <c r="A11" s="163" t="s">
        <v>124</v>
      </c>
      <c r="B11" s="49">
        <v>6352</v>
      </c>
      <c r="C11" s="80" t="str">
        <f>IF(ISBLANK(B11),"",VLOOKUP(B11,'各艇ﾃﾞｰﾀ'!$B$4:$G$51,2,FALSE))</f>
        <v>ｸﾞﾗﾝｱﾙﾏｼﾞﾛ</v>
      </c>
      <c r="D11" s="81">
        <f>IF(ISBLANK(B11),"",VLOOKUP(B11,'各艇ﾃﾞｰﾀ'!$B$4:$G$51,3,FALSE))</f>
        <v>9.81</v>
      </c>
      <c r="E11" s="79">
        <v>3</v>
      </c>
      <c r="F11" s="96">
        <v>0.5376041666666667</v>
      </c>
      <c r="G11" s="49">
        <f t="shared" si="0"/>
        <v>7449.00422454861</v>
      </c>
      <c r="H11" s="82">
        <f>IF(ISBLANK(B11),"",VLOOKUP(B11,'各艇ﾃﾞｰﾀ'!$B$4:$G$51,6,FALSE))</f>
        <v>429</v>
      </c>
      <c r="I11" s="83">
        <v>0</v>
      </c>
      <c r="J11" s="49">
        <f t="shared" si="1"/>
        <v>2472.6042245486105</v>
      </c>
      <c r="K11" s="50">
        <f t="shared" si="2"/>
        <v>34.15519632124038</v>
      </c>
      <c r="L11" s="81">
        <f t="shared" si="3"/>
        <v>5.606118447668157</v>
      </c>
      <c r="M11" s="50">
        <f t="shared" si="4"/>
        <v>14.117647058823529</v>
      </c>
      <c r="N11" s="305"/>
      <c r="O11" s="306"/>
      <c r="P11" s="307"/>
    </row>
    <row r="12" spans="1:16" s="4" customFormat="1" ht="14.25">
      <c r="A12" s="161" t="s">
        <v>125</v>
      </c>
      <c r="B12" s="38">
        <v>4469</v>
      </c>
      <c r="C12" s="70" t="str">
        <f>IF(ISBLANK(B12),"",VLOOKUP(B12,'各艇ﾃﾞｰﾀ'!$B$4:$G$51,2,FALSE))</f>
        <v>未央</v>
      </c>
      <c r="D12" s="71">
        <f>IF(ISBLANK(B12),"",VLOOKUP(B12,'各艇ﾃﾞｰﾀ'!$B$4:$G$51,3,FALSE))</f>
        <v>7.01</v>
      </c>
      <c r="E12" s="69">
        <v>10</v>
      </c>
      <c r="F12" s="94">
        <v>0.5472222222222222</v>
      </c>
      <c r="G12" s="38">
        <f t="shared" si="0"/>
        <v>8280.004695833328</v>
      </c>
      <c r="H12" s="72">
        <f>IF(ISBLANK(B12),"",VLOOKUP(B12,'各艇ﾃﾞｰﾀ'!$B$4:$G$51,6,FALSE))</f>
        <v>494</v>
      </c>
      <c r="I12" s="73">
        <v>0</v>
      </c>
      <c r="J12" s="38">
        <f t="shared" si="1"/>
        <v>2549.604695833328</v>
      </c>
      <c r="K12" s="39">
        <f t="shared" si="2"/>
        <v>40.79316798371604</v>
      </c>
      <c r="L12" s="71">
        <f t="shared" si="3"/>
        <v>5.0434754005652325</v>
      </c>
      <c r="M12" s="39">
        <f t="shared" si="4"/>
        <v>12.941176470588236</v>
      </c>
      <c r="N12" s="302"/>
      <c r="O12" s="303"/>
      <c r="P12" s="304"/>
    </row>
    <row r="13" spans="1:16" s="4" customFormat="1" ht="14.25">
      <c r="A13" s="161" t="s">
        <v>126</v>
      </c>
      <c r="B13" s="38">
        <v>312</v>
      </c>
      <c r="C13" s="70" t="str">
        <f>IF(ISBLANK(B13),"",VLOOKUP(B13,'各艇ﾃﾞｰﾀ'!$B$4:$G$51,2,FALSE))</f>
        <v>はやとり</v>
      </c>
      <c r="D13" s="71">
        <f>IF(ISBLANK(B13),"",VLOOKUP(B13,'各艇ﾃﾞｰﾀ'!$B$4:$G$51,3,FALSE))</f>
        <v>8.36</v>
      </c>
      <c r="E13" s="69">
        <v>6</v>
      </c>
      <c r="F13" s="94">
        <v>0.5427777777777778</v>
      </c>
      <c r="G13" s="38">
        <f t="shared" si="0"/>
        <v>7896.004478055557</v>
      </c>
      <c r="H13" s="72">
        <f>IF(ISBLANK(B13),"",VLOOKUP(B13,'各艇ﾃﾞｰﾀ'!$B$4:$G$51,6,FALSE))</f>
        <v>459</v>
      </c>
      <c r="I13" s="73">
        <v>0</v>
      </c>
      <c r="J13" s="38">
        <f t="shared" si="1"/>
        <v>2571.6044780555576</v>
      </c>
      <c r="K13" s="39">
        <f t="shared" si="2"/>
        <v>42.689700933908235</v>
      </c>
      <c r="L13" s="71">
        <f t="shared" si="3"/>
        <v>5.288750799984814</v>
      </c>
      <c r="M13" s="39">
        <f t="shared" si="4"/>
        <v>11.764705882352942</v>
      </c>
      <c r="N13" s="302"/>
      <c r="O13" s="303"/>
      <c r="P13" s="304"/>
    </row>
    <row r="14" spans="1:16" s="4" customFormat="1" ht="14.25">
      <c r="A14" s="161" t="s">
        <v>127</v>
      </c>
      <c r="B14" s="38">
        <v>4400</v>
      </c>
      <c r="C14" s="70" t="str">
        <f>IF(ISBLANK(B14),"",VLOOKUP(B14,'各艇ﾃﾞｰﾀ'!$B$4:$G$51,2,FALSE))</f>
        <v>アイデアル</v>
      </c>
      <c r="D14" s="71">
        <f>IF(ISBLANK(B14),"",VLOOKUP(B14,'各艇ﾃﾞｰﾀ'!$B$4:$G$51,3,FALSE))</f>
        <v>7.84</v>
      </c>
      <c r="E14" s="69">
        <v>9</v>
      </c>
      <c r="F14" s="94">
        <v>0.5463078703703704</v>
      </c>
      <c r="G14" s="38">
        <f t="shared" si="0"/>
        <v>8201.004651030096</v>
      </c>
      <c r="H14" s="72">
        <f>IF(ISBLANK(B14),"",VLOOKUP(B14,'各艇ﾃﾞｰﾀ'!$B$4:$G$51,6,FALSE))</f>
        <v>472</v>
      </c>
      <c r="I14" s="73">
        <v>0</v>
      </c>
      <c r="J14" s="38">
        <f t="shared" si="1"/>
        <v>2725.8046510300965</v>
      </c>
      <c r="K14" s="39">
        <f t="shared" si="2"/>
        <v>55.98281929378228</v>
      </c>
      <c r="L14" s="71">
        <f t="shared" si="3"/>
        <v>5.092059055807837</v>
      </c>
      <c r="M14" s="39">
        <f t="shared" si="4"/>
        <v>10.588235294117647</v>
      </c>
      <c r="N14" s="302"/>
      <c r="O14" s="303"/>
      <c r="P14" s="304"/>
    </row>
    <row r="15" spans="1:16" s="4" customFormat="1" ht="14.25">
      <c r="A15" s="162" t="s">
        <v>128</v>
      </c>
      <c r="B15" s="41">
        <v>319</v>
      </c>
      <c r="C15" s="75" t="str">
        <f>IF(ISBLANK(B15),"",VLOOKUP(B15,'各艇ﾃﾞｰﾀ'!$B$4:$G$51,2,FALSE))</f>
        <v>かまくら</v>
      </c>
      <c r="D15" s="76">
        <f>IF(ISBLANK(B15),"",VLOOKUP(B15,'各艇ﾃﾞｰﾀ'!$B$4:$G$51,3,FALSE))</f>
        <v>6.98</v>
      </c>
      <c r="E15" s="74">
        <v>13</v>
      </c>
      <c r="F15" s="95">
        <v>0.5494444444444445</v>
      </c>
      <c r="G15" s="41">
        <f t="shared" si="0"/>
        <v>8472.004804722228</v>
      </c>
      <c r="H15" s="77">
        <f>IF(ISBLANK(B15),"",VLOOKUP(B15,'各艇ﾃﾞｰﾀ'!$B$4:$G$51,6,FALSE))</f>
        <v>494.625891305319</v>
      </c>
      <c r="I15" s="78">
        <v>0</v>
      </c>
      <c r="J15" s="41">
        <f t="shared" si="1"/>
        <v>2734.344465580528</v>
      </c>
      <c r="K15" s="42">
        <f t="shared" si="2"/>
        <v>56.719010203302226</v>
      </c>
      <c r="L15" s="76">
        <f t="shared" si="3"/>
        <v>4.929175674773378</v>
      </c>
      <c r="M15" s="42">
        <f t="shared" si="4"/>
        <v>9.411764705882353</v>
      </c>
      <c r="N15" s="272"/>
      <c r="O15" s="273"/>
      <c r="P15" s="274"/>
    </row>
    <row r="16" spans="1:16" s="4" customFormat="1" ht="14.25">
      <c r="A16" s="160" t="s">
        <v>115</v>
      </c>
      <c r="B16" s="175">
        <v>4323</v>
      </c>
      <c r="C16" s="80" t="str">
        <f>IF(ISBLANK(B16),"",VLOOKUP(B16,'各艇ﾃﾞｰﾀ'!$B$4:$G$51,2,FALSE))</f>
        <v>飛天</v>
      </c>
      <c r="D16" s="81">
        <f>IF(ISBLANK(B16),"",VLOOKUP(B16,'各艇ﾃﾞｰﾀ'!$B$4:$G$51,3,FALSE))</f>
        <v>7.08</v>
      </c>
      <c r="E16" s="79">
        <v>14</v>
      </c>
      <c r="F16" s="96">
        <v>0.5522453703703704</v>
      </c>
      <c r="G16" s="49">
        <f t="shared" si="0"/>
        <v>8714.00494196759</v>
      </c>
      <c r="H16" s="82">
        <f>IF(ISBLANK(B16),"",VLOOKUP(B16,'各艇ﾃﾞｰﾀ'!$B$4:$G$51,6,FALSE))</f>
        <v>492</v>
      </c>
      <c r="I16" s="83">
        <v>0</v>
      </c>
      <c r="J16" s="49">
        <f t="shared" si="1"/>
        <v>3006.804941967591</v>
      </c>
      <c r="K16" s="50">
        <f t="shared" si="2"/>
        <v>80.20698230563524</v>
      </c>
      <c r="L16" s="81">
        <f t="shared" si="3"/>
        <v>4.792285553899484</v>
      </c>
      <c r="M16" s="50">
        <f t="shared" si="4"/>
        <v>8.235294117647058</v>
      </c>
      <c r="N16" s="305"/>
      <c r="O16" s="306"/>
      <c r="P16" s="307"/>
    </row>
    <row r="17" spans="1:16" s="4" customFormat="1" ht="14.25">
      <c r="A17" s="161" t="s">
        <v>116</v>
      </c>
      <c r="B17" s="38">
        <v>162</v>
      </c>
      <c r="C17" s="70" t="str">
        <f>IF(ISBLANK(B17),"",VLOOKUP(B17,'各艇ﾃﾞｰﾀ'!$B$4:$G$51,2,FALSE))</f>
        <v>ﾌｪﾆｯｸｽ</v>
      </c>
      <c r="D17" s="71">
        <f>IF(ISBLANK(B17),"",VLOOKUP(B17,'各艇ﾃﾞｰﾀ'!$B$4:$G$51,3,FALSE))</f>
        <v>8.68</v>
      </c>
      <c r="E17" s="69">
        <v>11</v>
      </c>
      <c r="F17" s="94">
        <v>0.5478240740740741</v>
      </c>
      <c r="G17" s="38">
        <f t="shared" si="0"/>
        <v>8332.004725324074</v>
      </c>
      <c r="H17" s="72">
        <f>IF(ISBLANK(B17),"",VLOOKUP(B17,'各艇ﾃﾞｰﾀ'!$B$4:$G$51,6,FALSE))</f>
        <v>452</v>
      </c>
      <c r="I17" s="73">
        <v>0</v>
      </c>
      <c r="J17" s="38">
        <f t="shared" si="1"/>
        <v>3088.804725324074</v>
      </c>
      <c r="K17" s="39">
        <f t="shared" si="2"/>
        <v>87.27592914671136</v>
      </c>
      <c r="L17" s="71">
        <f t="shared" si="3"/>
        <v>5.011999077854068</v>
      </c>
      <c r="M17" s="39">
        <f t="shared" si="4"/>
        <v>7.0588235294117645</v>
      </c>
      <c r="N17" s="302"/>
      <c r="O17" s="303"/>
      <c r="P17" s="304"/>
    </row>
    <row r="18" spans="1:16" s="4" customFormat="1" ht="14.25">
      <c r="A18" s="161" t="s">
        <v>129</v>
      </c>
      <c r="B18" s="38">
        <v>1403</v>
      </c>
      <c r="C18" s="70" t="str">
        <f>IF(ISBLANK(B18),"",VLOOKUP(B18,'各艇ﾃﾞｰﾀ'!$B$4:$G$51,2,FALSE))</f>
        <v>ボランス</v>
      </c>
      <c r="D18" s="71">
        <f>IF(ISBLANK(B18),"",VLOOKUP(B18,'各艇ﾃﾞｰﾀ'!$B$4:$G$51,3,FALSE))</f>
        <v>8.9</v>
      </c>
      <c r="E18" s="69">
        <v>12</v>
      </c>
      <c r="F18" s="94">
        <v>0.5479050925925926</v>
      </c>
      <c r="G18" s="38">
        <f t="shared" si="0"/>
        <v>8339.004729293978</v>
      </c>
      <c r="H18" s="72">
        <f>IF(ISBLANK(B18),"",VLOOKUP(B18,'各艇ﾃﾞｰﾀ'!$B$4:$G$51,6,FALSE))</f>
        <v>447</v>
      </c>
      <c r="I18" s="73">
        <v>0</v>
      </c>
      <c r="J18" s="38">
        <f t="shared" si="1"/>
        <v>3153.804729293978</v>
      </c>
      <c r="K18" s="39">
        <f t="shared" si="2"/>
        <v>92.87937776480656</v>
      </c>
      <c r="L18" s="71">
        <f t="shared" si="3"/>
        <v>5.007791859537129</v>
      </c>
      <c r="M18" s="39">
        <f t="shared" si="4"/>
        <v>5.882352941176471</v>
      </c>
      <c r="N18" s="302"/>
      <c r="O18" s="303"/>
      <c r="P18" s="304"/>
    </row>
    <row r="19" spans="1:16" s="4" customFormat="1" ht="14.25">
      <c r="A19" s="161" t="s">
        <v>130</v>
      </c>
      <c r="B19" s="38">
        <v>4010</v>
      </c>
      <c r="C19" s="70" t="str">
        <f>IF(ISBLANK(B19),"",VLOOKUP(B19,'各艇ﾃﾞｰﾀ'!$B$4:$G$51,2,FALSE))</f>
        <v>ナジャ5</v>
      </c>
      <c r="D19" s="71">
        <f>IF(ISBLANK(B19),"",VLOOKUP(B19,'各艇ﾃﾞｰﾀ'!$B$4:$G$51,3,FALSE))</f>
        <v>10.21</v>
      </c>
      <c r="E19" s="69">
        <v>8</v>
      </c>
      <c r="F19" s="94">
        <v>0.5461111111111111</v>
      </c>
      <c r="G19" s="38">
        <f t="shared" si="0"/>
        <v>8184.004641388888</v>
      </c>
      <c r="H19" s="72">
        <f>IF(ISBLANK(B19),"",VLOOKUP(B19,'各艇ﾃﾞｰﾀ'!$B$4:$G$51,6,FALSE))</f>
        <v>422</v>
      </c>
      <c r="I19" s="73">
        <v>0</v>
      </c>
      <c r="J19" s="38">
        <f t="shared" si="1"/>
        <v>3288.804641388888</v>
      </c>
      <c r="K19" s="39">
        <f t="shared" si="2"/>
        <v>104.51730122126429</v>
      </c>
      <c r="L19" s="71">
        <f t="shared" si="3"/>
        <v>5.102636402331391</v>
      </c>
      <c r="M19" s="39">
        <f t="shared" si="4"/>
        <v>4.705882352941177</v>
      </c>
      <c r="N19" s="302"/>
      <c r="O19" s="303"/>
      <c r="P19" s="304"/>
    </row>
    <row r="20" spans="1:16" s="4" customFormat="1" ht="14.25">
      <c r="A20" s="162" t="s">
        <v>131</v>
      </c>
      <c r="B20" s="41">
        <v>131</v>
      </c>
      <c r="C20" s="75" t="str">
        <f>IF(ISBLANK(B20),"",VLOOKUP(B20,'各艇ﾃﾞｰﾀ'!$B$4:$G$51,2,FALSE))</f>
        <v>ふるたか</v>
      </c>
      <c r="D20" s="76">
        <f>IF(ISBLANK(B20),"",VLOOKUP(B20,'各艇ﾃﾞｰﾀ'!$B$4:$G$51,3,FALSE))</f>
        <v>8.32</v>
      </c>
      <c r="E20" s="74">
        <v>15</v>
      </c>
      <c r="F20" s="95">
        <v>0.5537962962962962</v>
      </c>
      <c r="G20" s="41">
        <f t="shared" si="0"/>
        <v>8848.005017962956</v>
      </c>
      <c r="H20" s="77">
        <f>IF(ISBLANK(B20),"",VLOOKUP(B20,'各艇ﾃﾞｰﾀ'!$B$4:$G$51,6,FALSE))</f>
        <v>460</v>
      </c>
      <c r="I20" s="78">
        <v>0</v>
      </c>
      <c r="J20" s="41">
        <f t="shared" si="1"/>
        <v>3512.005017962956</v>
      </c>
      <c r="K20" s="42">
        <f t="shared" si="2"/>
        <v>123.75871299489087</v>
      </c>
      <c r="L20" s="76">
        <f t="shared" si="3"/>
        <v>4.719707992391515</v>
      </c>
      <c r="M20" s="42">
        <f t="shared" si="4"/>
        <v>3.5294117647058822</v>
      </c>
      <c r="N20" s="272"/>
      <c r="O20" s="273"/>
      <c r="P20" s="274"/>
    </row>
    <row r="21" spans="1:16" s="4" customFormat="1" ht="14.25">
      <c r="A21" s="163"/>
      <c r="B21" s="49">
        <v>346</v>
      </c>
      <c r="C21" s="65" t="s">
        <v>169</v>
      </c>
      <c r="D21" s="66"/>
      <c r="E21" s="79" t="s">
        <v>177</v>
      </c>
      <c r="F21" s="96"/>
      <c r="G21" s="49"/>
      <c r="H21" s="67"/>
      <c r="I21" s="83"/>
      <c r="J21" s="35"/>
      <c r="K21" s="36"/>
      <c r="L21" s="81"/>
      <c r="M21" s="50">
        <v>1</v>
      </c>
      <c r="N21" s="305"/>
      <c r="O21" s="306"/>
      <c r="P21" s="307"/>
    </row>
    <row r="22" spans="1:16" s="4" customFormat="1" ht="14.25">
      <c r="A22" s="161"/>
      <c r="B22" s="38">
        <v>321</v>
      </c>
      <c r="C22" s="70" t="s">
        <v>171</v>
      </c>
      <c r="D22" s="71"/>
      <c r="E22" s="69" t="s">
        <v>172</v>
      </c>
      <c r="F22" s="94"/>
      <c r="G22" s="38"/>
      <c r="H22" s="72"/>
      <c r="I22" s="73"/>
      <c r="J22" s="38"/>
      <c r="K22" s="39"/>
      <c r="L22" s="71"/>
      <c r="M22" s="39">
        <v>1</v>
      </c>
      <c r="N22" s="302"/>
      <c r="O22" s="303"/>
      <c r="P22" s="304"/>
    </row>
    <row r="23" spans="1:16" s="4" customFormat="1" ht="14.25">
      <c r="A23" s="161"/>
      <c r="B23" s="38">
        <v>5015</v>
      </c>
      <c r="C23" s="70" t="s">
        <v>168</v>
      </c>
      <c r="D23" s="71"/>
      <c r="E23" s="69" t="s">
        <v>177</v>
      </c>
      <c r="F23" s="94"/>
      <c r="G23" s="38"/>
      <c r="H23" s="72"/>
      <c r="I23" s="73"/>
      <c r="J23" s="38"/>
      <c r="K23" s="39"/>
      <c r="L23" s="71"/>
      <c r="M23" s="39"/>
      <c r="N23" s="302" t="s">
        <v>173</v>
      </c>
      <c r="O23" s="303"/>
      <c r="P23" s="304"/>
    </row>
    <row r="24" spans="1:16" s="4" customFormat="1" ht="14.25">
      <c r="A24" s="161"/>
      <c r="B24" s="38">
        <v>6275</v>
      </c>
      <c r="C24" s="70" t="s">
        <v>170</v>
      </c>
      <c r="D24" s="71"/>
      <c r="E24" s="69"/>
      <c r="F24" s="94">
        <v>0.5400462962962963</v>
      </c>
      <c r="G24" s="38"/>
      <c r="H24" s="72"/>
      <c r="I24" s="73"/>
      <c r="J24" s="38"/>
      <c r="K24" s="39"/>
      <c r="L24" s="71"/>
      <c r="M24" s="39"/>
      <c r="N24" s="302" t="s">
        <v>173</v>
      </c>
      <c r="O24" s="303"/>
      <c r="P24" s="304"/>
    </row>
    <row r="25" spans="1:16" s="4" customFormat="1" ht="14.25">
      <c r="A25" s="162"/>
      <c r="B25" s="41"/>
      <c r="C25" s="75">
        <f>IF(ISBLANK(B25),"",VLOOKUP(B25,'各艇ﾃﾞｰﾀ'!$B$4:$G$51,2,FALSE))</f>
      </c>
      <c r="D25" s="76">
        <f>IF(ISBLANK(B25),"",VLOOKUP(B25,'各艇ﾃﾞｰﾀ'!$B$4:$G$51,3,FALSE))</f>
      </c>
      <c r="E25" s="74"/>
      <c r="F25" s="95"/>
      <c r="G25" s="41"/>
      <c r="H25" s="77">
        <f>IF(ISBLANK(B25),"",VLOOKUP(B25,'各艇ﾃﾞｰﾀ'!$B$4:$G$51,5,FALSE))</f>
      </c>
      <c r="I25" s="78"/>
      <c r="J25" s="41"/>
      <c r="K25" s="42"/>
      <c r="L25" s="76"/>
      <c r="M25" s="42"/>
      <c r="N25" s="272"/>
      <c r="O25" s="273"/>
      <c r="P25" s="274"/>
    </row>
    <row r="26" spans="1:16" s="4" customFormat="1" ht="14.25">
      <c r="A26" s="163"/>
      <c r="B26" s="49"/>
      <c r="C26" s="80">
        <f>IF(ISBLANK(B26),"",VLOOKUP(B26,'各艇ﾃﾞｰﾀ'!$B$4:$G$51,2,FALSE))</f>
      </c>
      <c r="D26" s="66">
        <f>IF(ISBLANK(B26),"",VLOOKUP(B26,'各艇ﾃﾞｰﾀ'!$B$4:$G$51,3,FALSE))</f>
      </c>
      <c r="E26" s="79"/>
      <c r="F26" s="96"/>
      <c r="G26" s="49"/>
      <c r="H26" s="82">
        <f>IF(ISBLANK(B26),"",VLOOKUP(B26,'各艇ﾃﾞｰﾀ'!$B$4:$G$51,5,FALSE))</f>
      </c>
      <c r="I26" s="83"/>
      <c r="J26" s="49"/>
      <c r="K26" s="50"/>
      <c r="L26" s="81"/>
      <c r="M26" s="50"/>
      <c r="N26" s="305"/>
      <c r="O26" s="306"/>
      <c r="P26" s="307"/>
    </row>
    <row r="27" spans="1:16" s="4" customFormat="1" ht="14.25">
      <c r="A27" s="162"/>
      <c r="B27" s="41" t="s">
        <v>80</v>
      </c>
      <c r="C27" s="70"/>
      <c r="D27" s="155"/>
      <c r="E27" s="69"/>
      <c r="F27" s="94"/>
      <c r="G27" s="38"/>
      <c r="H27" s="77"/>
      <c r="I27" s="73"/>
      <c r="J27" s="38"/>
      <c r="K27" s="39"/>
      <c r="L27" s="71"/>
      <c r="M27" s="39"/>
      <c r="N27" s="272"/>
      <c r="O27" s="273"/>
      <c r="P27" s="274"/>
    </row>
    <row r="28" spans="1:16" ht="19.5" customHeight="1">
      <c r="A28" s="254" t="s">
        <v>81</v>
      </c>
      <c r="B28" s="255"/>
      <c r="C28" s="256"/>
      <c r="D28" s="275" t="s">
        <v>176</v>
      </c>
      <c r="E28" s="276"/>
      <c r="F28" s="277"/>
      <c r="G28" s="263" t="s">
        <v>229</v>
      </c>
      <c r="H28" s="284"/>
      <c r="I28" s="284"/>
      <c r="J28" s="284"/>
      <c r="K28" s="284"/>
      <c r="L28" s="284"/>
      <c r="M28" s="284"/>
      <c r="N28" s="284"/>
      <c r="O28" s="284"/>
      <c r="P28" s="285"/>
    </row>
    <row r="29" spans="1:16" ht="19.5" customHeight="1">
      <c r="A29" s="257"/>
      <c r="B29" s="258"/>
      <c r="C29" s="259"/>
      <c r="D29" s="278"/>
      <c r="E29" s="279"/>
      <c r="F29" s="280"/>
      <c r="G29" s="286"/>
      <c r="H29" s="287"/>
      <c r="I29" s="287"/>
      <c r="J29" s="287"/>
      <c r="K29" s="287"/>
      <c r="L29" s="287"/>
      <c r="M29" s="287"/>
      <c r="N29" s="287"/>
      <c r="O29" s="287"/>
      <c r="P29" s="288"/>
    </row>
    <row r="30" spans="1:16" ht="35.25" customHeight="1">
      <c r="A30" s="260"/>
      <c r="B30" s="261"/>
      <c r="C30" s="262"/>
      <c r="D30" s="278"/>
      <c r="E30" s="279"/>
      <c r="F30" s="280"/>
      <c r="G30" s="286"/>
      <c r="H30" s="287"/>
      <c r="I30" s="287"/>
      <c r="J30" s="287"/>
      <c r="K30" s="287"/>
      <c r="L30" s="287"/>
      <c r="M30" s="287"/>
      <c r="N30" s="287"/>
      <c r="O30" s="287"/>
      <c r="P30" s="288"/>
    </row>
    <row r="31" spans="1:16" ht="19.5" customHeight="1">
      <c r="A31" s="263" t="s">
        <v>159</v>
      </c>
      <c r="B31" s="264"/>
      <c r="C31" s="265"/>
      <c r="D31" s="281"/>
      <c r="E31" s="282"/>
      <c r="F31" s="283"/>
      <c r="G31" s="286"/>
      <c r="H31" s="287"/>
      <c r="I31" s="287"/>
      <c r="J31" s="287"/>
      <c r="K31" s="287"/>
      <c r="L31" s="287"/>
      <c r="M31" s="287"/>
      <c r="N31" s="287"/>
      <c r="O31" s="287"/>
      <c r="P31" s="288"/>
    </row>
    <row r="32" spans="1:16" ht="18" customHeight="1">
      <c r="A32" s="266"/>
      <c r="B32" s="267"/>
      <c r="C32" s="268"/>
      <c r="D32" s="275" t="s">
        <v>147</v>
      </c>
      <c r="E32" s="276"/>
      <c r="F32" s="277"/>
      <c r="G32" s="286"/>
      <c r="H32" s="287"/>
      <c r="I32" s="287"/>
      <c r="J32" s="287"/>
      <c r="K32" s="287"/>
      <c r="L32" s="287"/>
      <c r="M32" s="287"/>
      <c r="N32" s="287"/>
      <c r="O32" s="287"/>
      <c r="P32" s="288"/>
    </row>
    <row r="33" spans="1:16" ht="18" customHeight="1">
      <c r="A33" s="266"/>
      <c r="B33" s="267"/>
      <c r="C33" s="268"/>
      <c r="D33" s="278"/>
      <c r="E33" s="279"/>
      <c r="F33" s="280"/>
      <c r="G33" s="286"/>
      <c r="H33" s="287"/>
      <c r="I33" s="287"/>
      <c r="J33" s="287"/>
      <c r="K33" s="287"/>
      <c r="L33" s="287"/>
      <c r="M33" s="287"/>
      <c r="N33" s="287"/>
      <c r="O33" s="287"/>
      <c r="P33" s="288"/>
    </row>
    <row r="34" spans="1:16" ht="18" customHeight="1">
      <c r="A34" s="266"/>
      <c r="B34" s="267"/>
      <c r="C34" s="268"/>
      <c r="D34" s="278"/>
      <c r="E34" s="279"/>
      <c r="F34" s="280"/>
      <c r="G34" s="286"/>
      <c r="H34" s="287"/>
      <c r="I34" s="287"/>
      <c r="J34" s="287"/>
      <c r="K34" s="287"/>
      <c r="L34" s="287"/>
      <c r="M34" s="287"/>
      <c r="N34" s="287"/>
      <c r="O34" s="287"/>
      <c r="P34" s="288"/>
    </row>
    <row r="35" spans="1:16" ht="18" customHeight="1">
      <c r="A35" s="266"/>
      <c r="B35" s="267"/>
      <c r="C35" s="268"/>
      <c r="D35" s="278"/>
      <c r="E35" s="279"/>
      <c r="F35" s="280"/>
      <c r="G35" s="286"/>
      <c r="H35" s="287"/>
      <c r="I35" s="287"/>
      <c r="J35" s="287"/>
      <c r="K35" s="287"/>
      <c r="L35" s="287"/>
      <c r="M35" s="287"/>
      <c r="N35" s="287"/>
      <c r="O35" s="287"/>
      <c r="P35" s="288"/>
    </row>
    <row r="36" spans="1:16" ht="18" customHeight="1">
      <c r="A36" s="266"/>
      <c r="B36" s="267"/>
      <c r="C36" s="268"/>
      <c r="D36" s="278"/>
      <c r="E36" s="279"/>
      <c r="F36" s="280"/>
      <c r="G36" s="286"/>
      <c r="H36" s="287"/>
      <c r="I36" s="287"/>
      <c r="J36" s="287"/>
      <c r="K36" s="287"/>
      <c r="L36" s="287"/>
      <c r="M36" s="287"/>
      <c r="N36" s="287"/>
      <c r="O36" s="287"/>
      <c r="P36" s="288"/>
    </row>
    <row r="37" spans="1:16" ht="16.5" customHeight="1">
      <c r="A37" s="269"/>
      <c r="B37" s="270"/>
      <c r="C37" s="271"/>
      <c r="D37" s="281"/>
      <c r="E37" s="282"/>
      <c r="F37" s="283"/>
      <c r="G37" s="289"/>
      <c r="H37" s="290"/>
      <c r="I37" s="290"/>
      <c r="J37" s="290"/>
      <c r="K37" s="290"/>
      <c r="L37" s="290"/>
      <c r="M37" s="290"/>
      <c r="N37" s="290"/>
      <c r="O37" s="290"/>
      <c r="P37" s="291"/>
    </row>
  </sheetData>
  <sheetProtection formatCells="0"/>
  <mergeCells count="31">
    <mergeCell ref="D1:H1"/>
    <mergeCell ref="N25:P25"/>
    <mergeCell ref="N16:P16"/>
    <mergeCell ref="N17:P17"/>
    <mergeCell ref="N9:P9"/>
    <mergeCell ref="N10:P10"/>
    <mergeCell ref="N14:P14"/>
    <mergeCell ref="N15:P15"/>
    <mergeCell ref="N22:P22"/>
    <mergeCell ref="N7:P7"/>
    <mergeCell ref="N26:P26"/>
    <mergeCell ref="N19:P19"/>
    <mergeCell ref="N21:P21"/>
    <mergeCell ref="N20:P20"/>
    <mergeCell ref="N23:P23"/>
    <mergeCell ref="N24:P24"/>
    <mergeCell ref="B2:I2"/>
    <mergeCell ref="N4:P4"/>
    <mergeCell ref="N5:P5"/>
    <mergeCell ref="N6:P6"/>
    <mergeCell ref="N18:P18"/>
    <mergeCell ref="N8:P8"/>
    <mergeCell ref="N13:P13"/>
    <mergeCell ref="N11:P11"/>
    <mergeCell ref="N12:P12"/>
    <mergeCell ref="A28:C30"/>
    <mergeCell ref="A31:C37"/>
    <mergeCell ref="N27:P27"/>
    <mergeCell ref="D28:F31"/>
    <mergeCell ref="D32:F37"/>
    <mergeCell ref="G28:P37"/>
  </mergeCells>
  <printOptions/>
  <pageMargins left="0.31" right="0.26" top="0.16" bottom="0.27" header="0.15" footer="0.2"/>
  <pageSetup horizontalDpi="200" verticalDpi="2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P35"/>
  <sheetViews>
    <sheetView zoomScale="80" zoomScaleNormal="80" zoomScaleSheetLayoutView="75" zoomScalePageLayoutView="0" workbookViewId="0" topLeftCell="A1">
      <selection activeCell="Q18" sqref="Q18"/>
    </sheetView>
  </sheetViews>
  <sheetFormatPr defaultColWidth="9.00390625" defaultRowHeight="13.5"/>
  <cols>
    <col min="1" max="1" width="5.00390625" style="2" customWidth="1"/>
    <col min="2" max="2" width="6.50390625" style="2" customWidth="1"/>
    <col min="3" max="3" width="22.125" style="2" customWidth="1"/>
    <col min="4" max="4" width="8.375" style="2" customWidth="1"/>
    <col min="5" max="5" width="6.25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9.375" style="2" customWidth="1"/>
    <col min="12" max="12" width="7.875" style="2" customWidth="1"/>
    <col min="13" max="13" width="8.875" style="2" customWidth="1"/>
    <col min="14" max="14" width="12.00390625" style="2" customWidth="1"/>
    <col min="15" max="15" width="13.50390625" style="2" customWidth="1"/>
    <col min="16" max="16" width="2.25390625" style="2" customWidth="1"/>
    <col min="17" max="17" width="8.375" style="2" customWidth="1"/>
    <col min="18" max="16384" width="9.00390625" style="2" customWidth="1"/>
  </cols>
  <sheetData>
    <row r="1" spans="2:15" ht="18.75" customHeight="1">
      <c r="B1" s="3"/>
      <c r="D1" s="312">
        <v>41140</v>
      </c>
      <c r="E1" s="312"/>
      <c r="F1" s="312"/>
      <c r="G1" s="312"/>
      <c r="H1" s="312"/>
      <c r="K1" s="8" t="s">
        <v>1</v>
      </c>
      <c r="L1" s="34" t="s">
        <v>230</v>
      </c>
      <c r="M1" s="8" t="s">
        <v>2</v>
      </c>
      <c r="N1" s="6">
        <v>41140</v>
      </c>
      <c r="O1" s="20">
        <v>0.375</v>
      </c>
    </row>
    <row r="2" spans="2:15" ht="18.75" customHeight="1">
      <c r="B2" s="313" t="s">
        <v>245</v>
      </c>
      <c r="C2" s="313"/>
      <c r="D2" s="313"/>
      <c r="E2" s="313"/>
      <c r="F2" s="313"/>
      <c r="G2" s="313"/>
      <c r="H2" s="313"/>
      <c r="I2" s="292"/>
      <c r="J2" s="21"/>
      <c r="K2" s="10">
        <v>13.6</v>
      </c>
      <c r="L2" s="31" t="s">
        <v>3</v>
      </c>
      <c r="M2" s="9" t="s">
        <v>4</v>
      </c>
      <c r="N2" s="11">
        <v>17</v>
      </c>
      <c r="O2" s="7" t="s">
        <v>5</v>
      </c>
    </row>
    <row r="3" ht="12" customHeight="1"/>
    <row r="4" spans="1:16" s="4" customFormat="1" ht="16.5" customHeight="1">
      <c r="A4" s="12" t="s">
        <v>6</v>
      </c>
      <c r="B4" s="12" t="s">
        <v>7</v>
      </c>
      <c r="C4" s="12" t="s">
        <v>8</v>
      </c>
      <c r="D4" s="12" t="s">
        <v>9</v>
      </c>
      <c r="E4" s="12" t="s">
        <v>10</v>
      </c>
      <c r="F4" s="12" t="s">
        <v>11</v>
      </c>
      <c r="G4" s="12" t="s">
        <v>12</v>
      </c>
      <c r="H4" s="12" t="s">
        <v>13</v>
      </c>
      <c r="I4" s="12" t="s">
        <v>14</v>
      </c>
      <c r="J4" s="12" t="s">
        <v>15</v>
      </c>
      <c r="K4" s="12" t="s">
        <v>16</v>
      </c>
      <c r="L4" s="12" t="s">
        <v>17</v>
      </c>
      <c r="M4" s="12" t="s">
        <v>18</v>
      </c>
      <c r="N4" s="293" t="s">
        <v>19</v>
      </c>
      <c r="O4" s="294"/>
      <c r="P4" s="295"/>
    </row>
    <row r="5" spans="1:16" s="5" customFormat="1" ht="13.5" customHeight="1">
      <c r="A5" s="13"/>
      <c r="B5" s="14" t="s">
        <v>20</v>
      </c>
      <c r="C5" s="13"/>
      <c r="D5" s="15" t="s">
        <v>21</v>
      </c>
      <c r="E5" s="15"/>
      <c r="F5" s="14" t="s">
        <v>22</v>
      </c>
      <c r="G5" s="15" t="s">
        <v>23</v>
      </c>
      <c r="H5" s="14" t="s">
        <v>231</v>
      </c>
      <c r="I5" s="15" t="s">
        <v>24</v>
      </c>
      <c r="J5" s="15" t="s">
        <v>23</v>
      </c>
      <c r="K5" s="15" t="s">
        <v>25</v>
      </c>
      <c r="L5" s="15" t="s">
        <v>26</v>
      </c>
      <c r="M5" s="15"/>
      <c r="N5" s="296"/>
      <c r="O5" s="297"/>
      <c r="P5" s="298"/>
    </row>
    <row r="6" spans="1:16" s="4" customFormat="1" ht="14.25">
      <c r="A6" s="160" t="s">
        <v>150</v>
      </c>
      <c r="B6" s="35">
        <v>1985</v>
      </c>
      <c r="C6" s="65" t="str">
        <f>IF(ISBLANK(B6),"",VLOOKUP(B6,'各艇ﾃﾞｰﾀ'!$B$4:$G$51,2,FALSE))</f>
        <v>波勝</v>
      </c>
      <c r="D6" s="66">
        <f>IF(ISBLANK(B6),"",VLOOKUP(B6,'各艇ﾃﾞｰﾀ'!$B$4:$G$49,3,FALSE))</f>
        <v>7.06</v>
      </c>
      <c r="E6" s="64">
        <v>8</v>
      </c>
      <c r="F6" s="93">
        <v>0.5606481481481481</v>
      </c>
      <c r="G6" s="35">
        <f aca="true" t="shared" si="0" ref="G6:G20">(F6-$O$1)*86400.049</f>
        <v>16040.009096759257</v>
      </c>
      <c r="H6" s="67">
        <f>IF(ISBLANK(B6),"",VLOOKUP(B6,'各艇ﾃﾞｰﾀ'!$B$4:$G$49,4,FALSE))</f>
        <v>863</v>
      </c>
      <c r="I6" s="68">
        <v>0</v>
      </c>
      <c r="J6" s="35">
        <f aca="true" t="shared" si="1" ref="J6:J20">G6-H6*$K$2</f>
        <v>4303.209096759258</v>
      </c>
      <c r="K6" s="36">
        <f aca="true" t="shared" si="2" ref="K6:K20">(J6-$J$6)/$K$2</f>
        <v>0</v>
      </c>
      <c r="L6" s="66">
        <f aca="true" t="shared" si="3" ref="L6:L20">$K$2/(G6/3600)</f>
        <v>3.052367346218771</v>
      </c>
      <c r="M6" s="36">
        <f aca="true" t="shared" si="4" ref="M6:M20">20*($N$2+1-A6)/$N$2*1.5</f>
        <v>30</v>
      </c>
      <c r="N6" s="299"/>
      <c r="O6" s="300"/>
      <c r="P6" s="301"/>
    </row>
    <row r="7" spans="1:16" s="4" customFormat="1" ht="14.25">
      <c r="A7" s="161" t="s">
        <v>121</v>
      </c>
      <c r="B7" s="38">
        <v>1611</v>
      </c>
      <c r="C7" s="70" t="str">
        <f>IF(ISBLANK(B7),"",VLOOKUP(B7,'各艇ﾃﾞｰﾀ'!$B$4:$G$51,2,FALSE))</f>
        <v>ﾈﾌﾟﾁｭｰﾝXⅡ</v>
      </c>
      <c r="D7" s="71">
        <f>IF(ISBLANK(B7),"",VLOOKUP(B7,'各艇ﾃﾞｰﾀ'!$B$4:$G$49,3,FALSE))</f>
        <v>8.44</v>
      </c>
      <c r="E7" s="69">
        <v>5</v>
      </c>
      <c r="F7" s="94">
        <v>0.5524421296296297</v>
      </c>
      <c r="G7" s="38">
        <f t="shared" si="0"/>
        <v>15331.008694664357</v>
      </c>
      <c r="H7" s="72">
        <f>IF(ISBLANK(B7),"",VLOOKUP(B7,'各艇ﾃﾞｰﾀ'!$B$4:$G$49,4,FALSE))</f>
        <v>804.8178720644472</v>
      </c>
      <c r="I7" s="73">
        <v>0</v>
      </c>
      <c r="J7" s="38">
        <f t="shared" si="1"/>
        <v>4385.485634587874</v>
      </c>
      <c r="K7" s="39">
        <f t="shared" si="2"/>
        <v>6.0497454285747585</v>
      </c>
      <c r="L7" s="71">
        <f t="shared" si="3"/>
        <v>3.193527638989568</v>
      </c>
      <c r="M7" s="39">
        <f t="shared" si="4"/>
        <v>28.235294117647058</v>
      </c>
      <c r="N7" s="302"/>
      <c r="O7" s="303"/>
      <c r="P7" s="304"/>
    </row>
    <row r="8" spans="1:16" s="4" customFormat="1" ht="14.25">
      <c r="A8" s="161" t="s">
        <v>122</v>
      </c>
      <c r="B8" s="38">
        <v>312</v>
      </c>
      <c r="C8" s="70" t="str">
        <f>IF(ISBLANK(B8),"",VLOOKUP(B8,'各艇ﾃﾞｰﾀ'!$B$4:$G$51,2,FALSE))</f>
        <v>はやとり</v>
      </c>
      <c r="D8" s="71">
        <f>IF(ISBLANK(B8),"",VLOOKUP(B8,'各艇ﾃﾞｰﾀ'!$B$4:$G$49,3,FALSE))</f>
        <v>8.36</v>
      </c>
      <c r="E8" s="69">
        <v>6</v>
      </c>
      <c r="F8" s="94">
        <v>0.5554398148148149</v>
      </c>
      <c r="G8" s="38">
        <f t="shared" si="0"/>
        <v>15590.008841550929</v>
      </c>
      <c r="H8" s="72">
        <f>IF(ISBLANK(B8),"",VLOOKUP(B8,'各艇ﾃﾞｰﾀ'!$B$4:$G$49,4,FALSE))</f>
        <v>808</v>
      </c>
      <c r="I8" s="73">
        <v>0</v>
      </c>
      <c r="J8" s="38">
        <f t="shared" si="1"/>
        <v>4601.20884155093</v>
      </c>
      <c r="K8" s="39">
        <f t="shared" si="2"/>
        <v>21.911745940564128</v>
      </c>
      <c r="L8" s="71">
        <f t="shared" si="3"/>
        <v>3.1404728821904473</v>
      </c>
      <c r="M8" s="39">
        <f t="shared" si="4"/>
        <v>26.47058823529412</v>
      </c>
      <c r="N8" s="302"/>
      <c r="O8" s="303"/>
      <c r="P8" s="304"/>
    </row>
    <row r="9" spans="1:16" s="4" customFormat="1" ht="14.25">
      <c r="A9" s="161" t="s">
        <v>114</v>
      </c>
      <c r="B9" s="38">
        <v>380</v>
      </c>
      <c r="C9" s="70" t="str">
        <f>IF(ISBLANK(B9),"",VLOOKUP(B9,'各艇ﾃﾞｰﾀ'!$B$4:$G$51,2,FALSE))</f>
        <v>テティス 4</v>
      </c>
      <c r="D9" s="71">
        <f>IF(ISBLANK(B9),"",VLOOKUP(B9,'各艇ﾃﾞｰﾀ'!$B$4:$G$49,3,FALSE))</f>
        <v>10.16</v>
      </c>
      <c r="E9" s="69">
        <v>1</v>
      </c>
      <c r="F9" s="94">
        <v>0.5467476851851852</v>
      </c>
      <c r="G9" s="38">
        <f t="shared" si="0"/>
        <v>14839.00841563658</v>
      </c>
      <c r="H9" s="72">
        <f>IF(ISBLANK(B9),"",VLOOKUP(B9,'各艇ﾃﾞｰﾀ'!$B$4:$G$49,4,FALSE))</f>
        <v>749</v>
      </c>
      <c r="I9" s="73">
        <v>0</v>
      </c>
      <c r="J9" s="38">
        <f t="shared" si="1"/>
        <v>4652.60841563658</v>
      </c>
      <c r="K9" s="39">
        <f t="shared" si="2"/>
        <v>25.691126388038384</v>
      </c>
      <c r="L9" s="71">
        <f t="shared" si="3"/>
        <v>3.2994118359289075</v>
      </c>
      <c r="M9" s="148">
        <f t="shared" si="4"/>
        <v>24.705882352941174</v>
      </c>
      <c r="N9" s="302"/>
      <c r="O9" s="303"/>
      <c r="P9" s="304"/>
    </row>
    <row r="10" spans="1:16" s="4" customFormat="1" ht="14.25">
      <c r="A10" s="162" t="s">
        <v>118</v>
      </c>
      <c r="B10" s="41">
        <v>5752</v>
      </c>
      <c r="C10" s="75" t="str">
        <f>IF(ISBLANK(B10),"",VLOOKUP(B10,'各艇ﾃﾞｰﾀ'!$B$4:$G$51,2,FALSE))</f>
        <v>アルファ</v>
      </c>
      <c r="D10" s="76">
        <f>IF(ISBLANK(B10),"",VLOOKUP(B10,'各艇ﾃﾞｰﾀ'!$B$4:$G$49,3,FALSE))</f>
        <v>10.26</v>
      </c>
      <c r="E10" s="74">
        <v>2</v>
      </c>
      <c r="F10" s="95">
        <v>0.5471527777777777</v>
      </c>
      <c r="G10" s="41">
        <f t="shared" si="0"/>
        <v>14874.008435486105</v>
      </c>
      <c r="H10" s="77">
        <f>IF(ISBLANK(B10),"",VLOOKUP(B10,'各艇ﾃﾞｰﾀ'!$B$4:$G$49,4,FALSE))</f>
        <v>746</v>
      </c>
      <c r="I10" s="78">
        <v>0</v>
      </c>
      <c r="J10" s="41">
        <f t="shared" si="1"/>
        <v>4728.408435486104</v>
      </c>
      <c r="K10" s="42">
        <f t="shared" si="2"/>
        <v>31.264657259326963</v>
      </c>
      <c r="L10" s="76">
        <f t="shared" si="3"/>
        <v>3.2916479920229325</v>
      </c>
      <c r="M10" s="42">
        <f t="shared" si="4"/>
        <v>22.941176470588236</v>
      </c>
      <c r="N10" s="272"/>
      <c r="O10" s="273"/>
      <c r="P10" s="274"/>
    </row>
    <row r="11" spans="1:16" s="4" customFormat="1" ht="14.25">
      <c r="A11" s="163" t="s">
        <v>124</v>
      </c>
      <c r="B11" s="49">
        <v>6352</v>
      </c>
      <c r="C11" s="80" t="str">
        <f>IF(ISBLANK(B11),"",VLOOKUP(B11,'各艇ﾃﾞｰﾀ'!$B$4:$G$51,2,FALSE))</f>
        <v>ｸﾞﾗﾝｱﾙﾏｼﾞﾛ</v>
      </c>
      <c r="D11" s="81">
        <f>IF(ISBLANK(B11),"",VLOOKUP(B11,'各艇ﾃﾞｰﾀ'!$B$4:$G$49,3,FALSE))</f>
        <v>9.81</v>
      </c>
      <c r="E11" s="79">
        <v>4</v>
      </c>
      <c r="F11" s="96">
        <v>0.5498263888888889</v>
      </c>
      <c r="G11" s="49">
        <f t="shared" si="0"/>
        <v>15105.008566493058</v>
      </c>
      <c r="H11" s="82">
        <f>IF(ISBLANK(B11),"",VLOOKUP(B11,'各艇ﾃﾞｰﾀ'!$B$4:$G$49,4,FALSE))</f>
        <v>759</v>
      </c>
      <c r="I11" s="83">
        <v>0</v>
      </c>
      <c r="J11" s="49">
        <f t="shared" si="1"/>
        <v>4782.608566493058</v>
      </c>
      <c r="K11" s="50">
        <f t="shared" si="2"/>
        <v>35.24996100983826</v>
      </c>
      <c r="L11" s="81">
        <f t="shared" si="3"/>
        <v>3.241308985988022</v>
      </c>
      <c r="M11" s="36">
        <f t="shared" si="4"/>
        <v>21.176470588235293</v>
      </c>
      <c r="N11" s="305"/>
      <c r="O11" s="306"/>
      <c r="P11" s="307"/>
    </row>
    <row r="12" spans="1:16" s="4" customFormat="1" ht="14.25">
      <c r="A12" s="161" t="s">
        <v>125</v>
      </c>
      <c r="B12" s="38">
        <v>319</v>
      </c>
      <c r="C12" s="70" t="str">
        <f>IF(ISBLANK(B12),"",VLOOKUP(B12,'各艇ﾃﾞｰﾀ'!$B$4:$G$51,2,FALSE))</f>
        <v>かまくら</v>
      </c>
      <c r="D12" s="71">
        <f>IF(ISBLANK(B12),"",VLOOKUP(B12,'各艇ﾃﾞｰﾀ'!$B$4:$G$49,3,FALSE))</f>
        <v>6.98</v>
      </c>
      <c r="E12" s="69">
        <v>14</v>
      </c>
      <c r="F12" s="94">
        <v>0.5673263888888889</v>
      </c>
      <c r="G12" s="38">
        <f t="shared" si="0"/>
        <v>16617.009423993055</v>
      </c>
      <c r="H12" s="72">
        <f>IF(ISBLANK(B12),"",VLOOKUP(B12,'各艇ﾃﾞｰﾀ'!$B$4:$G$49,4,FALSE))</f>
        <v>867</v>
      </c>
      <c r="I12" s="73">
        <v>0</v>
      </c>
      <c r="J12" s="38">
        <f t="shared" si="1"/>
        <v>4825.809423993056</v>
      </c>
      <c r="K12" s="39">
        <f t="shared" si="2"/>
        <v>38.426494649544004</v>
      </c>
      <c r="L12" s="71">
        <f t="shared" si="3"/>
        <v>2.9463785420562725</v>
      </c>
      <c r="M12" s="39">
        <f t="shared" si="4"/>
        <v>19.411764705882355</v>
      </c>
      <c r="N12" s="302"/>
      <c r="O12" s="303"/>
      <c r="P12" s="304"/>
    </row>
    <row r="13" spans="1:16" s="4" customFormat="1" ht="14.25">
      <c r="A13" s="161" t="s">
        <v>126</v>
      </c>
      <c r="B13" s="38">
        <v>6166</v>
      </c>
      <c r="C13" s="70" t="str">
        <f>IF(ISBLANK(B13),"",VLOOKUP(B13,'各艇ﾃﾞｰﾀ'!$B$4:$G$51,2,FALSE))</f>
        <v>HAURAKI</v>
      </c>
      <c r="D13" s="71">
        <f>IF(ISBLANK(B13),"",VLOOKUP(B13,'各艇ﾃﾞｰﾀ'!$B$4:$G$49,3,FALSE))</f>
        <v>10.01</v>
      </c>
      <c r="E13" s="69">
        <v>3</v>
      </c>
      <c r="F13" s="94">
        <v>0.5496296296296296</v>
      </c>
      <c r="G13" s="38">
        <f t="shared" si="0"/>
        <v>15088.008556851848</v>
      </c>
      <c r="H13" s="72">
        <f>IF(ISBLANK(B13),"",VLOOKUP(B13,'各艇ﾃﾞｰﾀ'!$B$4:$G$49,4,FALSE))</f>
        <v>753</v>
      </c>
      <c r="I13" s="73">
        <v>0</v>
      </c>
      <c r="J13" s="38">
        <f t="shared" si="1"/>
        <v>4847.208556851849</v>
      </c>
      <c r="K13" s="39">
        <f t="shared" si="2"/>
        <v>39.99996030092582</v>
      </c>
      <c r="L13" s="71">
        <f t="shared" si="3"/>
        <v>3.2449610440978987</v>
      </c>
      <c r="M13" s="39">
        <f t="shared" si="4"/>
        <v>17.647058823529413</v>
      </c>
      <c r="N13" s="302"/>
      <c r="O13" s="303"/>
      <c r="P13" s="304"/>
    </row>
    <row r="14" spans="1:16" s="4" customFormat="1" ht="14.25">
      <c r="A14" s="161" t="s">
        <v>127</v>
      </c>
      <c r="B14" s="38">
        <v>162</v>
      </c>
      <c r="C14" s="70" t="str">
        <f>IF(ISBLANK(B14),"",VLOOKUP(B14,'各艇ﾃﾞｰﾀ'!$B$4:$G$51,2,FALSE))</f>
        <v>ﾌｪﾆｯｸｽ</v>
      </c>
      <c r="D14" s="71">
        <f>IF(ISBLANK(B14),"",VLOOKUP(B14,'各艇ﾃﾞｰﾀ'!$B$4:$G$49,3,FALSE))</f>
        <v>8.68</v>
      </c>
      <c r="E14" s="69">
        <v>9</v>
      </c>
      <c r="F14" s="94">
        <v>0.5622106481481481</v>
      </c>
      <c r="G14" s="38">
        <f t="shared" si="0"/>
        <v>16175.009173321758</v>
      </c>
      <c r="H14" s="72">
        <f>IF(ISBLANK(B14),"",VLOOKUP(B14,'各艇ﾃﾞｰﾀ'!$B$4:$G$49,4,FALSE))</f>
        <v>795.7180687071362</v>
      </c>
      <c r="I14" s="73">
        <v>0</v>
      </c>
      <c r="J14" s="38">
        <f t="shared" si="1"/>
        <v>5353.243438904705</v>
      </c>
      <c r="K14" s="39">
        <f t="shared" si="2"/>
        <v>77.20840751069466</v>
      </c>
      <c r="L14" s="71">
        <f t="shared" si="3"/>
        <v>3.0268916373013344</v>
      </c>
      <c r="M14" s="159">
        <f t="shared" si="4"/>
        <v>15.882352941176471</v>
      </c>
      <c r="N14" s="302"/>
      <c r="O14" s="303"/>
      <c r="P14" s="304"/>
    </row>
    <row r="15" spans="1:16" s="4" customFormat="1" ht="14.25">
      <c r="A15" s="162" t="s">
        <v>128</v>
      </c>
      <c r="B15" s="41">
        <v>131</v>
      </c>
      <c r="C15" s="75" t="str">
        <f>IF(ISBLANK(B15),"",VLOOKUP(B15,'各艇ﾃﾞｰﾀ'!$B$4:$G$51,2,FALSE))</f>
        <v>ふるたか</v>
      </c>
      <c r="D15" s="76">
        <f>IF(ISBLANK(B15),"",VLOOKUP(B15,'各艇ﾃﾞｰﾀ'!$B$4:$G$49,3,FALSE))</f>
        <v>8.32</v>
      </c>
      <c r="E15" s="74">
        <v>12</v>
      </c>
      <c r="F15" s="95">
        <v>0.5653587962962963</v>
      </c>
      <c r="G15" s="41">
        <f t="shared" si="0"/>
        <v>16447.009327581014</v>
      </c>
      <c r="H15" s="77">
        <f>IF(ISBLANK(B15),"",VLOOKUP(B15,'各艇ﾃﾞｰﾀ'!$B$4:$G$49,4,FALSE))</f>
        <v>810</v>
      </c>
      <c r="I15" s="78">
        <v>0</v>
      </c>
      <c r="J15" s="41">
        <f t="shared" si="1"/>
        <v>5431.009327581014</v>
      </c>
      <c r="K15" s="42">
        <f t="shared" si="2"/>
        <v>82.92648756042327</v>
      </c>
      <c r="L15" s="76">
        <f t="shared" si="3"/>
        <v>2.9768329928466644</v>
      </c>
      <c r="M15" s="42">
        <f t="shared" si="4"/>
        <v>14.117647058823529</v>
      </c>
      <c r="N15" s="272"/>
      <c r="O15" s="273"/>
      <c r="P15" s="274"/>
    </row>
    <row r="16" spans="1:16" s="4" customFormat="1" ht="14.25">
      <c r="A16" s="160" t="s">
        <v>115</v>
      </c>
      <c r="B16" s="35">
        <v>2212</v>
      </c>
      <c r="C16" s="65" t="str">
        <f>IF(ISBLANK(B16),"",VLOOKUP(B16,'各艇ﾃﾞｰﾀ'!$B$4:$G$51,2,FALSE))</f>
        <v>衣笠</v>
      </c>
      <c r="D16" s="81">
        <f>IF(ISBLANK(B16),"",VLOOKUP(B16,'各艇ﾃﾞｰﾀ'!$B$4:$G$49,3,FALSE))</f>
        <v>8.95</v>
      </c>
      <c r="E16" s="64">
        <v>10</v>
      </c>
      <c r="F16" s="93">
        <v>0.5622222222222223</v>
      </c>
      <c r="G16" s="35">
        <f t="shared" si="0"/>
        <v>16176.009173888895</v>
      </c>
      <c r="H16" s="82">
        <f>IF(ISBLANK(B16),"",VLOOKUP(B16,'各艇ﾃﾞｰﾀ'!$B$4:$G$49,4,FALSE))</f>
        <v>787</v>
      </c>
      <c r="I16" s="68">
        <v>0</v>
      </c>
      <c r="J16" s="35">
        <f t="shared" si="1"/>
        <v>5472.809173888896</v>
      </c>
      <c r="K16" s="36">
        <f t="shared" si="2"/>
        <v>86.00000567129695</v>
      </c>
      <c r="L16" s="66">
        <f t="shared" si="3"/>
        <v>3.026704514920194</v>
      </c>
      <c r="M16" s="36">
        <f t="shared" si="4"/>
        <v>12.352941176470587</v>
      </c>
      <c r="N16" s="299"/>
      <c r="O16" s="300"/>
      <c r="P16" s="301"/>
    </row>
    <row r="17" spans="1:16" s="4" customFormat="1" ht="14.25">
      <c r="A17" s="161" t="s">
        <v>116</v>
      </c>
      <c r="B17" s="38">
        <v>2777</v>
      </c>
      <c r="C17" s="70" t="str">
        <f>IF(ISBLANK(B17),"",VLOOKUP(B17,'各艇ﾃﾞｰﾀ'!$B$4:$G$51,2,FALSE))</f>
        <v>桜工</v>
      </c>
      <c r="D17" s="71">
        <f>IF(ISBLANK(B17),"",VLOOKUP(B17,'各艇ﾃﾞｰﾀ'!$B$4:$G$49,3,FALSE))</f>
        <v>9.1</v>
      </c>
      <c r="E17" s="69">
        <v>11</v>
      </c>
      <c r="F17" s="94">
        <v>0.5622685185185184</v>
      </c>
      <c r="G17" s="38">
        <f t="shared" si="0"/>
        <v>16180.0091761574</v>
      </c>
      <c r="H17" s="72">
        <f>IF(ISBLANK(B17),"",VLOOKUP(B17,'各艇ﾃﾞｰﾀ'!$B$4:$G$49,4,FALSE))</f>
        <v>782</v>
      </c>
      <c r="I17" s="73">
        <v>0</v>
      </c>
      <c r="J17" s="38">
        <f t="shared" si="1"/>
        <v>5544.809176157401</v>
      </c>
      <c r="K17" s="39">
        <f t="shared" si="2"/>
        <v>91.29412348515764</v>
      </c>
      <c r="L17" s="71">
        <f t="shared" si="3"/>
        <v>3.0259562566964835</v>
      </c>
      <c r="M17" s="39">
        <f t="shared" si="4"/>
        <v>10.588235294117647</v>
      </c>
      <c r="N17" s="302"/>
      <c r="O17" s="303"/>
      <c r="P17" s="304"/>
    </row>
    <row r="18" spans="1:16" s="4" customFormat="1" ht="14.25">
      <c r="A18" s="161" t="s">
        <v>129</v>
      </c>
      <c r="B18" s="38">
        <v>4010</v>
      </c>
      <c r="C18" s="70" t="str">
        <f>IF(ISBLANK(B18),"",VLOOKUP(B18,'各艇ﾃﾞｰﾀ'!$B$4:$G$51,2,FALSE))</f>
        <v>ナジャ5</v>
      </c>
      <c r="D18" s="71">
        <f>IF(ISBLANK(B18),"",VLOOKUP(B18,'各艇ﾃﾞｰﾀ'!$B$4:$G$49,3,FALSE))</f>
        <v>10.21</v>
      </c>
      <c r="E18" s="69">
        <v>7</v>
      </c>
      <c r="F18" s="94">
        <v>0.5572800925925926</v>
      </c>
      <c r="G18" s="38">
        <f t="shared" si="0"/>
        <v>15749.008931724537</v>
      </c>
      <c r="H18" s="72">
        <f>IF(ISBLANK(B18),"",VLOOKUP(B18,'各艇ﾃﾞｰﾀ'!$B$4:$G$49,4,FALSE))</f>
        <v>748</v>
      </c>
      <c r="I18" s="73">
        <v>0</v>
      </c>
      <c r="J18" s="38">
        <f t="shared" si="1"/>
        <v>5576.208931724537</v>
      </c>
      <c r="K18" s="39">
        <f t="shared" si="2"/>
        <v>93.60292904156468</v>
      </c>
      <c r="L18" s="71">
        <f t="shared" si="3"/>
        <v>3.1087670476442364</v>
      </c>
      <c r="M18" s="39">
        <f t="shared" si="4"/>
        <v>8.823529411764707</v>
      </c>
      <c r="N18" s="302"/>
      <c r="O18" s="303"/>
      <c r="P18" s="304"/>
    </row>
    <row r="19" spans="1:16" s="4" customFormat="1" ht="14.25">
      <c r="A19" s="161" t="s">
        <v>130</v>
      </c>
      <c r="B19" s="141">
        <v>199</v>
      </c>
      <c r="C19" s="142" t="str">
        <f>IF(ISBLANK(B19),"",VLOOKUP(B19,'各艇ﾃﾞｰﾀ'!$B$4:$G$51,2,FALSE))</f>
        <v>サ－モン4</v>
      </c>
      <c r="D19" s="143">
        <f>IF(ISBLANK(B19),"",VLOOKUP(B19,'各艇ﾃﾞｰﾀ'!$B$4:$G$49,3,FALSE))</f>
        <v>9.03</v>
      </c>
      <c r="E19" s="144">
        <v>13</v>
      </c>
      <c r="F19" s="145">
        <v>0.5666319444444444</v>
      </c>
      <c r="G19" s="141">
        <f t="shared" si="0"/>
        <v>16557.009389965275</v>
      </c>
      <c r="H19" s="146">
        <f>IF(ISBLANK(B19),"",VLOOKUP(B19,'各艇ﾃﾞｰﾀ'!$B$4:$G$49,4,FALSE))</f>
        <v>784</v>
      </c>
      <c r="I19" s="147">
        <v>0</v>
      </c>
      <c r="J19" s="141">
        <f t="shared" si="1"/>
        <v>5894.609389965275</v>
      </c>
      <c r="K19" s="148">
        <f t="shared" si="2"/>
        <v>117.01472744161894</v>
      </c>
      <c r="L19" s="143">
        <f t="shared" si="3"/>
        <v>2.957055760907718</v>
      </c>
      <c r="M19" s="159">
        <f t="shared" si="4"/>
        <v>7.0588235294117645</v>
      </c>
      <c r="N19" s="302"/>
      <c r="O19" s="303"/>
      <c r="P19" s="304"/>
    </row>
    <row r="20" spans="1:16" s="4" customFormat="1" ht="14.25">
      <c r="A20" s="162" t="s">
        <v>151</v>
      </c>
      <c r="B20" s="149">
        <v>4469</v>
      </c>
      <c r="C20" s="75" t="str">
        <f>IF(ISBLANK(B20),"",VLOOKUP(B20,'各艇ﾃﾞｰﾀ'!$B$4:$G$51,2,FALSE))</f>
        <v>未央</v>
      </c>
      <c r="D20" s="76">
        <f>IF(ISBLANK(B20),"",VLOOKUP(B20,'各艇ﾃﾞｰﾀ'!$B$4:$G$49,3,FALSE))</f>
        <v>7.01</v>
      </c>
      <c r="E20" s="74">
        <v>15</v>
      </c>
      <c r="F20" s="95">
        <v>0.5883217592592592</v>
      </c>
      <c r="G20" s="41">
        <f t="shared" si="0"/>
        <v>18431.0104527662</v>
      </c>
      <c r="H20" s="77">
        <f>IF(ISBLANK(B20),"",VLOOKUP(B20,'各艇ﾃﾞｰﾀ'!$B$4:$G$49,4,FALSE))</f>
        <v>866.1308203737126</v>
      </c>
      <c r="I20" s="78">
        <v>0</v>
      </c>
      <c r="J20" s="41">
        <f t="shared" si="1"/>
        <v>6651.63129568371</v>
      </c>
      <c r="K20" s="42">
        <f t="shared" si="2"/>
        <v>172.6781028620921</v>
      </c>
      <c r="L20" s="76">
        <f t="shared" si="3"/>
        <v>2.656392612085567</v>
      </c>
      <c r="M20" s="42">
        <f t="shared" si="4"/>
        <v>5.294117647058823</v>
      </c>
      <c r="N20" s="272"/>
      <c r="O20" s="273"/>
      <c r="P20" s="274"/>
    </row>
    <row r="21" spans="1:16" s="4" customFormat="1" ht="14.25">
      <c r="A21" s="163"/>
      <c r="B21" s="49">
        <v>164</v>
      </c>
      <c r="C21" s="80" t="str">
        <f>IF(ISBLANK(B21),"",VLOOKUP(B21,'各艇ﾃﾞｰﾀ'!$B$4:$G$51,2,FALSE))</f>
        <v>さがみ</v>
      </c>
      <c r="D21" s="81">
        <f>IF(ISBLANK(B21),"",VLOOKUP(B21,'各艇ﾃﾞｰﾀ'!$B$4:$G$49,3,FALSE))</f>
        <v>8.09</v>
      </c>
      <c r="E21" s="79" t="s">
        <v>177</v>
      </c>
      <c r="F21" s="96"/>
      <c r="G21" s="49"/>
      <c r="H21" s="82"/>
      <c r="I21" s="83"/>
      <c r="J21" s="49"/>
      <c r="K21" s="50"/>
      <c r="L21" s="81"/>
      <c r="M21" s="157">
        <v>1</v>
      </c>
      <c r="N21" s="305"/>
      <c r="O21" s="306"/>
      <c r="P21" s="307"/>
    </row>
    <row r="22" spans="1:16" s="4" customFormat="1" ht="14.25">
      <c r="A22" s="161"/>
      <c r="B22" s="38">
        <v>1733</v>
      </c>
      <c r="C22" s="70" t="str">
        <f>IF(ISBLANK(B22),"",VLOOKUP(B22,'各艇ﾃﾞｰﾀ'!$B$4:$G$51,2,FALSE))</f>
        <v>ＵＦＯ</v>
      </c>
      <c r="D22" s="71">
        <f>IF(ISBLANK(B22),"",VLOOKUP(B22,'各艇ﾃﾞｰﾀ'!$B$4:$G$49,3,FALSE))</f>
        <v>9.52</v>
      </c>
      <c r="E22" s="69" t="s">
        <v>177</v>
      </c>
      <c r="F22" s="94"/>
      <c r="G22" s="38"/>
      <c r="H22" s="72"/>
      <c r="I22" s="73"/>
      <c r="J22" s="38"/>
      <c r="K22" s="39"/>
      <c r="L22" s="71"/>
      <c r="M22" s="39">
        <v>1</v>
      </c>
      <c r="N22" s="302"/>
      <c r="O22" s="303"/>
      <c r="P22" s="304"/>
    </row>
    <row r="23" spans="1:16" s="4" customFormat="1" ht="14.25">
      <c r="A23" s="161"/>
      <c r="B23" s="38"/>
      <c r="C23" s="70">
        <f>IF(ISBLANK(B23),"",VLOOKUP(B23,'各艇ﾃﾞｰﾀ'!$B$4:$G$51,2,FALSE))</f>
      </c>
      <c r="D23" s="71">
        <f>IF(ISBLANK(B23),"",VLOOKUP(B23,'各艇ﾃﾞｰﾀ'!$B$4:$G$49,3,FALSE))</f>
      </c>
      <c r="E23" s="69"/>
      <c r="F23" s="94"/>
      <c r="G23" s="38"/>
      <c r="H23" s="72">
        <f>IF(ISBLANK(B23),"",VLOOKUP(B23,'各艇ﾃﾞｰﾀ'!$B$4:$G$49,5,FALSE))</f>
      </c>
      <c r="I23" s="73"/>
      <c r="J23" s="38"/>
      <c r="K23" s="39"/>
      <c r="L23" s="71"/>
      <c r="M23" s="39"/>
      <c r="N23" s="309"/>
      <c r="O23" s="310"/>
      <c r="P23" s="311"/>
    </row>
    <row r="24" spans="1:16" s="4" customFormat="1" ht="14.25">
      <c r="A24" s="163"/>
      <c r="B24" s="57"/>
      <c r="C24" s="80">
        <f>IF(ISBLANK(B24),"",VLOOKUP(B24,'各艇ﾃﾞｰﾀ'!$B$4:$G$51,2,FALSE))</f>
      </c>
      <c r="D24" s="81">
        <f>IF(ISBLANK(B24),"",VLOOKUP(B24,'各艇ﾃﾞｰﾀ'!$B$4:$G$49,3,FALSE))</f>
      </c>
      <c r="E24" s="79"/>
      <c r="F24" s="96"/>
      <c r="G24" s="49"/>
      <c r="H24" s="82">
        <f>IF(ISBLANK(B24),"",VLOOKUP(B24,'各艇ﾃﾞｰﾀ'!$B$4:$G$49,5,FALSE))</f>
      </c>
      <c r="I24" s="83"/>
      <c r="J24" s="49"/>
      <c r="K24" s="50"/>
      <c r="L24" s="81"/>
      <c r="M24" s="50"/>
      <c r="N24" s="305"/>
      <c r="O24" s="306"/>
      <c r="P24" s="307"/>
    </row>
    <row r="25" spans="1:16" s="4" customFormat="1" ht="14.25">
      <c r="A25" s="162"/>
      <c r="B25" s="41" t="s">
        <v>80</v>
      </c>
      <c r="C25" s="70"/>
      <c r="D25" s="76"/>
      <c r="E25" s="69"/>
      <c r="F25" s="94"/>
      <c r="G25" s="38"/>
      <c r="H25" s="77"/>
      <c r="I25" s="73"/>
      <c r="J25" s="38"/>
      <c r="K25" s="39"/>
      <c r="L25" s="71"/>
      <c r="M25" s="39"/>
      <c r="N25" s="272"/>
      <c r="O25" s="273"/>
      <c r="P25" s="274"/>
    </row>
    <row r="26" spans="1:16" ht="24" customHeight="1">
      <c r="A26" s="254" t="s">
        <v>81</v>
      </c>
      <c r="B26" s="255"/>
      <c r="C26" s="256"/>
      <c r="D26" s="275" t="s">
        <v>232</v>
      </c>
      <c r="E26" s="276"/>
      <c r="F26" s="277"/>
      <c r="G26" s="314" t="s">
        <v>246</v>
      </c>
      <c r="H26" s="255"/>
      <c r="I26" s="255"/>
      <c r="J26" s="255"/>
      <c r="K26" s="255"/>
      <c r="L26" s="255"/>
      <c r="M26" s="255"/>
      <c r="N26" s="255"/>
      <c r="O26" s="255"/>
      <c r="P26" s="256"/>
    </row>
    <row r="27" spans="1:16" ht="18.75" customHeight="1">
      <c r="A27" s="257"/>
      <c r="B27" s="258"/>
      <c r="C27" s="259"/>
      <c r="D27" s="278"/>
      <c r="E27" s="279"/>
      <c r="F27" s="280"/>
      <c r="G27" s="257"/>
      <c r="H27" s="258"/>
      <c r="I27" s="258"/>
      <c r="J27" s="258"/>
      <c r="K27" s="258"/>
      <c r="L27" s="258"/>
      <c r="M27" s="258"/>
      <c r="N27" s="258"/>
      <c r="O27" s="258"/>
      <c r="P27" s="259"/>
    </row>
    <row r="28" spans="1:16" ht="18.75" customHeight="1">
      <c r="A28" s="260"/>
      <c r="B28" s="261"/>
      <c r="C28" s="262"/>
      <c r="D28" s="278"/>
      <c r="E28" s="279"/>
      <c r="F28" s="280"/>
      <c r="G28" s="257"/>
      <c r="H28" s="258"/>
      <c r="I28" s="258"/>
      <c r="J28" s="258"/>
      <c r="K28" s="258"/>
      <c r="L28" s="258"/>
      <c r="M28" s="258"/>
      <c r="N28" s="258"/>
      <c r="O28" s="258"/>
      <c r="P28" s="259"/>
    </row>
    <row r="29" spans="1:16" ht="18.75" customHeight="1">
      <c r="A29" s="263" t="s">
        <v>160</v>
      </c>
      <c r="B29" s="264"/>
      <c r="C29" s="265"/>
      <c r="D29" s="281"/>
      <c r="E29" s="282"/>
      <c r="F29" s="283"/>
      <c r="G29" s="257"/>
      <c r="H29" s="258"/>
      <c r="I29" s="258"/>
      <c r="J29" s="258"/>
      <c r="K29" s="258"/>
      <c r="L29" s="258"/>
      <c r="M29" s="258"/>
      <c r="N29" s="258"/>
      <c r="O29" s="258"/>
      <c r="P29" s="259"/>
    </row>
    <row r="30" spans="1:16" ht="18.75" customHeight="1">
      <c r="A30" s="266"/>
      <c r="B30" s="267"/>
      <c r="C30" s="268"/>
      <c r="D30" s="275" t="s">
        <v>148</v>
      </c>
      <c r="E30" s="276"/>
      <c r="F30" s="277"/>
      <c r="G30" s="257"/>
      <c r="H30" s="258"/>
      <c r="I30" s="258"/>
      <c r="J30" s="258"/>
      <c r="K30" s="258"/>
      <c r="L30" s="258"/>
      <c r="M30" s="258"/>
      <c r="N30" s="258"/>
      <c r="O30" s="258"/>
      <c r="P30" s="259"/>
    </row>
    <row r="31" spans="1:16" ht="18.75" customHeight="1">
      <c r="A31" s="266"/>
      <c r="B31" s="267"/>
      <c r="C31" s="268"/>
      <c r="D31" s="278"/>
      <c r="E31" s="279"/>
      <c r="F31" s="280"/>
      <c r="G31" s="257"/>
      <c r="H31" s="258"/>
      <c r="I31" s="258"/>
      <c r="J31" s="258"/>
      <c r="K31" s="258"/>
      <c r="L31" s="258"/>
      <c r="M31" s="258"/>
      <c r="N31" s="258"/>
      <c r="O31" s="258"/>
      <c r="P31" s="259"/>
    </row>
    <row r="32" spans="1:16" ht="18.75" customHeight="1">
      <c r="A32" s="266"/>
      <c r="B32" s="267"/>
      <c r="C32" s="268"/>
      <c r="D32" s="278"/>
      <c r="E32" s="279"/>
      <c r="F32" s="280"/>
      <c r="G32" s="257"/>
      <c r="H32" s="258"/>
      <c r="I32" s="258"/>
      <c r="J32" s="258"/>
      <c r="K32" s="258"/>
      <c r="L32" s="258"/>
      <c r="M32" s="258"/>
      <c r="N32" s="258"/>
      <c r="O32" s="258"/>
      <c r="P32" s="259"/>
    </row>
    <row r="33" spans="1:16" ht="18.75" customHeight="1">
      <c r="A33" s="266"/>
      <c r="B33" s="267"/>
      <c r="C33" s="268"/>
      <c r="D33" s="278"/>
      <c r="E33" s="279"/>
      <c r="F33" s="280"/>
      <c r="G33" s="257"/>
      <c r="H33" s="258"/>
      <c r="I33" s="258"/>
      <c r="J33" s="258"/>
      <c r="K33" s="258"/>
      <c r="L33" s="258"/>
      <c r="M33" s="258"/>
      <c r="N33" s="258"/>
      <c r="O33" s="258"/>
      <c r="P33" s="259"/>
    </row>
    <row r="34" spans="1:16" ht="18.75" customHeight="1">
      <c r="A34" s="266"/>
      <c r="B34" s="267"/>
      <c r="C34" s="268"/>
      <c r="D34" s="278"/>
      <c r="E34" s="279"/>
      <c r="F34" s="280"/>
      <c r="G34" s="257"/>
      <c r="H34" s="258"/>
      <c r="I34" s="258"/>
      <c r="J34" s="258"/>
      <c r="K34" s="258"/>
      <c r="L34" s="258"/>
      <c r="M34" s="258"/>
      <c r="N34" s="258"/>
      <c r="O34" s="258"/>
      <c r="P34" s="259"/>
    </row>
    <row r="35" spans="1:16" ht="18.75" customHeight="1">
      <c r="A35" s="269"/>
      <c r="B35" s="270"/>
      <c r="C35" s="271"/>
      <c r="D35" s="281"/>
      <c r="E35" s="282"/>
      <c r="F35" s="283"/>
      <c r="G35" s="260"/>
      <c r="H35" s="261"/>
      <c r="I35" s="261"/>
      <c r="J35" s="261"/>
      <c r="K35" s="261"/>
      <c r="L35" s="261"/>
      <c r="M35" s="261"/>
      <c r="N35" s="261"/>
      <c r="O35" s="261"/>
      <c r="P35" s="262"/>
    </row>
  </sheetData>
  <sheetProtection password="EDAE" sheet="1" formatCells="0"/>
  <mergeCells count="29">
    <mergeCell ref="A26:C28"/>
    <mergeCell ref="A29:C35"/>
    <mergeCell ref="N25:P25"/>
    <mergeCell ref="D26:F29"/>
    <mergeCell ref="D30:F35"/>
    <mergeCell ref="G26:P35"/>
    <mergeCell ref="D1:H1"/>
    <mergeCell ref="N7:P7"/>
    <mergeCell ref="B2:I2"/>
    <mergeCell ref="N4:P4"/>
    <mergeCell ref="N5:P5"/>
    <mergeCell ref="N6:P6"/>
    <mergeCell ref="N8:P8"/>
    <mergeCell ref="N20:P20"/>
    <mergeCell ref="N23:P23"/>
    <mergeCell ref="N24:P24"/>
    <mergeCell ref="N14:P14"/>
    <mergeCell ref="N15:P15"/>
    <mergeCell ref="N22:P22"/>
    <mergeCell ref="N9:P9"/>
    <mergeCell ref="N10:P10"/>
    <mergeCell ref="N13:P13"/>
    <mergeCell ref="N11:P11"/>
    <mergeCell ref="N12:P12"/>
    <mergeCell ref="N21:P21"/>
    <mergeCell ref="N18:P18"/>
    <mergeCell ref="N19:P19"/>
    <mergeCell ref="N16:P16"/>
    <mergeCell ref="N17:P17"/>
  </mergeCells>
  <printOptions/>
  <pageMargins left="0.38" right="0.11" top="0.23" bottom="0.1" header="0.1" footer="0.1"/>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2"/>
  <sheetViews>
    <sheetView zoomScale="75" zoomScaleNormal="75" zoomScalePageLayoutView="0" workbookViewId="0" topLeftCell="A1">
      <selection activeCell="Q2" sqref="Q2"/>
    </sheetView>
  </sheetViews>
  <sheetFormatPr defaultColWidth="9.00390625" defaultRowHeight="13.5"/>
  <cols>
    <col min="1" max="1" width="5.00390625" style="2" customWidth="1"/>
    <col min="2" max="2" width="8.00390625" style="2" customWidth="1"/>
    <col min="3" max="3" width="21.625" style="2" customWidth="1"/>
    <col min="4" max="4" width="9.375" style="2" customWidth="1"/>
    <col min="5" max="5" width="6.00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3.625" style="2" customWidth="1"/>
    <col min="17" max="17" width="8.375" style="2" customWidth="1"/>
    <col min="18" max="16384" width="9.00390625" style="2" customWidth="1"/>
  </cols>
  <sheetData>
    <row r="1" spans="2:15" ht="18.75" customHeight="1">
      <c r="B1" s="3"/>
      <c r="D1" s="312">
        <v>41168</v>
      </c>
      <c r="E1" s="312"/>
      <c r="F1" s="312"/>
      <c r="G1" s="312"/>
      <c r="H1" s="312"/>
      <c r="K1" s="8" t="s">
        <v>1</v>
      </c>
      <c r="L1" s="34" t="s">
        <v>137</v>
      </c>
      <c r="M1" s="8" t="s">
        <v>2</v>
      </c>
      <c r="N1" s="6">
        <v>41168</v>
      </c>
      <c r="O1" s="20">
        <v>0.4375</v>
      </c>
    </row>
    <row r="2" spans="2:15" ht="18.75" customHeight="1">
      <c r="B2" s="313" t="s">
        <v>272</v>
      </c>
      <c r="C2" s="313"/>
      <c r="D2" s="313"/>
      <c r="E2" s="313"/>
      <c r="F2" s="313"/>
      <c r="G2" s="313"/>
      <c r="H2" s="313"/>
      <c r="I2" s="292"/>
      <c r="J2" s="21"/>
      <c r="K2" s="10">
        <v>11.6</v>
      </c>
      <c r="L2" s="31" t="s">
        <v>3</v>
      </c>
      <c r="M2" s="9" t="s">
        <v>4</v>
      </c>
      <c r="N2" s="11">
        <v>17</v>
      </c>
      <c r="O2" s="7" t="s">
        <v>5</v>
      </c>
    </row>
    <row r="3" ht="12" customHeight="1"/>
    <row r="4" spans="1:16" s="4" customFormat="1" ht="16.5" customHeight="1">
      <c r="A4" s="12" t="s">
        <v>6</v>
      </c>
      <c r="B4" s="12" t="s">
        <v>7</v>
      </c>
      <c r="C4" s="12" t="s">
        <v>8</v>
      </c>
      <c r="D4" s="12" t="s">
        <v>9</v>
      </c>
      <c r="E4" s="12" t="s">
        <v>10</v>
      </c>
      <c r="F4" s="12" t="s">
        <v>11</v>
      </c>
      <c r="G4" s="12" t="s">
        <v>12</v>
      </c>
      <c r="H4" s="12" t="s">
        <v>13</v>
      </c>
      <c r="I4" s="12" t="s">
        <v>14</v>
      </c>
      <c r="J4" s="12" t="s">
        <v>15</v>
      </c>
      <c r="K4" s="12" t="s">
        <v>16</v>
      </c>
      <c r="L4" s="12" t="s">
        <v>17</v>
      </c>
      <c r="M4" s="12" t="s">
        <v>18</v>
      </c>
      <c r="N4" s="293" t="s">
        <v>19</v>
      </c>
      <c r="O4" s="294"/>
      <c r="P4" s="295"/>
    </row>
    <row r="5" spans="1:16" s="5" customFormat="1" ht="13.5" customHeight="1">
      <c r="A5" s="13"/>
      <c r="B5" s="14" t="s">
        <v>20</v>
      </c>
      <c r="C5" s="13"/>
      <c r="D5" s="15" t="s">
        <v>21</v>
      </c>
      <c r="E5" s="15"/>
      <c r="F5" s="14" t="s">
        <v>22</v>
      </c>
      <c r="G5" s="15" t="s">
        <v>23</v>
      </c>
      <c r="H5" s="14" t="s">
        <v>77</v>
      </c>
      <c r="I5" s="15" t="s">
        <v>24</v>
      </c>
      <c r="J5" s="15" t="s">
        <v>23</v>
      </c>
      <c r="K5" s="15" t="s">
        <v>25</v>
      </c>
      <c r="L5" s="15" t="s">
        <v>26</v>
      </c>
      <c r="M5" s="15"/>
      <c r="N5" s="296"/>
      <c r="O5" s="297"/>
      <c r="P5" s="298"/>
    </row>
    <row r="6" spans="1:16" s="4" customFormat="1" ht="14.25">
      <c r="A6" s="160" t="s">
        <v>150</v>
      </c>
      <c r="B6" s="35">
        <v>1985</v>
      </c>
      <c r="C6" s="65" t="str">
        <f>IF(ISBLANK(B6),"",VLOOKUP(B6,'各艇ﾃﾞｰﾀ'!$B$4:$G$51,2,FALSE))</f>
        <v>波勝</v>
      </c>
      <c r="D6" s="66">
        <f>IF(ISBLANK(B6),"",VLOOKUP(B6,'各艇ﾃﾞｰﾀ'!$B$4:$G$49,3,FALSE))</f>
        <v>7.06</v>
      </c>
      <c r="E6" s="64">
        <v>5</v>
      </c>
      <c r="F6" s="93">
        <v>0.5246990740740741</v>
      </c>
      <c r="G6" s="35">
        <f aca="true" t="shared" si="0" ref="G6:G22">(F6-$O$1)*86400.049</f>
        <v>7534.004272754633</v>
      </c>
      <c r="H6" s="67">
        <f>IF(ISBLANK(B6),"",VLOOKUP(B6,'各艇ﾃﾞｰﾀ'!$B$4:$G$49,5,FALSE))</f>
        <v>611</v>
      </c>
      <c r="I6" s="68">
        <v>0</v>
      </c>
      <c r="J6" s="35">
        <f aca="true" t="shared" si="1" ref="J6:J22">G6-H6*$K$2</f>
        <v>446.4042727546339</v>
      </c>
      <c r="K6" s="36">
        <f aca="true" t="shared" si="2" ref="K6:K22">(J6-$J$6)/$K$2</f>
        <v>0</v>
      </c>
      <c r="L6" s="66">
        <f aca="true" t="shared" si="3" ref="L6:L22">$K$2/(G6/3600)</f>
        <v>5.542869168659421</v>
      </c>
      <c r="M6" s="36">
        <f aca="true" t="shared" si="4" ref="M6:M22">20*($N$2+1-A6)/$N$2</f>
        <v>20</v>
      </c>
      <c r="N6" s="299"/>
      <c r="O6" s="300"/>
      <c r="P6" s="301"/>
    </row>
    <row r="7" spans="1:16" s="4" customFormat="1" ht="14.25">
      <c r="A7" s="161" t="s">
        <v>121</v>
      </c>
      <c r="B7" s="38">
        <v>1611</v>
      </c>
      <c r="C7" s="70" t="str">
        <f>IF(ISBLANK(B7),"",VLOOKUP(B7,'各艇ﾃﾞｰﾀ'!$B$4:$G$51,2,FALSE))</f>
        <v>ﾈﾌﾟﾁｭｰﾝXⅡ</v>
      </c>
      <c r="D7" s="71">
        <f>IF(ISBLANK(B7),"",VLOOKUP(B7,'各艇ﾃﾞｰﾀ'!$B$4:$G$49,3,FALSE))</f>
        <v>8.44</v>
      </c>
      <c r="E7" s="69">
        <v>4</v>
      </c>
      <c r="F7" s="94">
        <v>0.5235648148148148</v>
      </c>
      <c r="G7" s="38">
        <f t="shared" si="0"/>
        <v>7436.004217175921</v>
      </c>
      <c r="H7" s="72">
        <f>IF(ISBLANK(B7),"",VLOOKUP(B7,'各艇ﾃﾞｰﾀ'!$B$4:$G$49,5,FALSE))</f>
        <v>568.510620302347</v>
      </c>
      <c r="I7" s="73">
        <v>0</v>
      </c>
      <c r="J7" s="38">
        <f t="shared" si="1"/>
        <v>841.2810216686967</v>
      </c>
      <c r="K7" s="39">
        <f t="shared" si="2"/>
        <v>34.04109904431576</v>
      </c>
      <c r="L7" s="71">
        <f t="shared" si="3"/>
        <v>5.615919354045201</v>
      </c>
      <c r="M7" s="39">
        <f t="shared" si="4"/>
        <v>18.823529411764707</v>
      </c>
      <c r="N7" s="302"/>
      <c r="O7" s="303"/>
      <c r="P7" s="304"/>
    </row>
    <row r="8" spans="1:16" s="4" customFormat="1" ht="14.25">
      <c r="A8" s="161" t="s">
        <v>122</v>
      </c>
      <c r="B8" s="38">
        <v>5752</v>
      </c>
      <c r="C8" s="70" t="str">
        <f>IF(ISBLANK(B8),"",VLOOKUP(B8,'各艇ﾃﾞｰﾀ'!$B$4:$G$51,2,FALSE))</f>
        <v>アルファ</v>
      </c>
      <c r="D8" s="71">
        <f>IF(ISBLANK(B8),"",VLOOKUP(B8,'各艇ﾃﾞｰﾀ'!$B$4:$G$49,3,FALSE))</f>
        <v>10.26</v>
      </c>
      <c r="E8" s="69">
        <v>1</v>
      </c>
      <c r="F8" s="94">
        <v>0.5179745370370371</v>
      </c>
      <c r="G8" s="38">
        <f t="shared" si="0"/>
        <v>6953.003943252321</v>
      </c>
      <c r="H8" s="72">
        <f>IF(ISBLANK(B8),"",VLOOKUP(B8,'各艇ﾃﾞｰﾀ'!$B$4:$G$49,5,FALSE))</f>
        <v>526</v>
      </c>
      <c r="I8" s="73">
        <v>0</v>
      </c>
      <c r="J8" s="38">
        <f t="shared" si="1"/>
        <v>851.4039432523214</v>
      </c>
      <c r="K8" s="39">
        <f t="shared" si="2"/>
        <v>34.913764698076506</v>
      </c>
      <c r="L8" s="71">
        <f t="shared" si="3"/>
        <v>6.006037151830873</v>
      </c>
      <c r="M8" s="39">
        <f t="shared" si="4"/>
        <v>17.647058823529413</v>
      </c>
      <c r="N8" s="302"/>
      <c r="O8" s="303"/>
      <c r="P8" s="304"/>
    </row>
    <row r="9" spans="1:16" s="4" customFormat="1" ht="14.25">
      <c r="A9" s="161" t="s">
        <v>114</v>
      </c>
      <c r="B9" s="38">
        <v>6352</v>
      </c>
      <c r="C9" s="70" t="str">
        <f>IF(ISBLANK(B9),"",VLOOKUP(B9,'各艇ﾃﾞｰﾀ'!$B$4:$G$51,2,FALSE))</f>
        <v>ｸﾞﾗﾝｱﾙﾏｼﾞﾛ</v>
      </c>
      <c r="D9" s="71">
        <f>IF(ISBLANK(B9),"",VLOOKUP(B9,'各艇ﾃﾞｰﾀ'!$B$4:$G$49,3,FALSE))</f>
        <v>9.81</v>
      </c>
      <c r="E9" s="69">
        <v>2</v>
      </c>
      <c r="F9" s="94">
        <v>0.5219560185185185</v>
      </c>
      <c r="G9" s="38">
        <f t="shared" si="0"/>
        <v>7297.004138344903</v>
      </c>
      <c r="H9" s="72">
        <f>IF(ISBLANK(B9),"",VLOOKUP(B9,'各艇ﾃﾞｰﾀ'!$B$4:$G$49,5,FALSE))</f>
        <v>536</v>
      </c>
      <c r="I9" s="73">
        <v>0</v>
      </c>
      <c r="J9" s="38">
        <f t="shared" si="1"/>
        <v>1079.404138344904</v>
      </c>
      <c r="K9" s="39">
        <f t="shared" si="2"/>
        <v>54.56895393019569</v>
      </c>
      <c r="L9" s="71">
        <f t="shared" si="3"/>
        <v>5.722896576220381</v>
      </c>
      <c r="M9" s="39">
        <f t="shared" si="4"/>
        <v>16.470588235294116</v>
      </c>
      <c r="N9" s="302"/>
      <c r="O9" s="303"/>
      <c r="P9" s="304"/>
    </row>
    <row r="10" spans="1:16" s="4" customFormat="1" ht="14.25">
      <c r="A10" s="162" t="s">
        <v>118</v>
      </c>
      <c r="B10" s="41">
        <v>321</v>
      </c>
      <c r="C10" s="75" t="str">
        <f>IF(ISBLANK(B10),"",VLOOKUP(B10,'各艇ﾃﾞｰﾀ'!$B$4:$G$51,2,FALSE))</f>
        <v>ケロニア</v>
      </c>
      <c r="D10" s="76">
        <f>IF(ISBLANK(B10),"",VLOOKUP(B10,'各艇ﾃﾞｰﾀ'!$B$4:$G$49,3,FALSE))</f>
        <v>9.04</v>
      </c>
      <c r="E10" s="74">
        <v>6</v>
      </c>
      <c r="F10" s="95">
        <v>0.5263425925925925</v>
      </c>
      <c r="G10" s="41">
        <f t="shared" si="0"/>
        <v>7676.004353287031</v>
      </c>
      <c r="H10" s="77">
        <f>IF(ISBLANK(B10),"",VLOOKUP(B10,'各艇ﾃﾞｰﾀ'!$B$4:$G$49,5,FALSE))</f>
        <v>553.1231481336428</v>
      </c>
      <c r="I10" s="78">
        <v>0</v>
      </c>
      <c r="J10" s="41">
        <f t="shared" si="1"/>
        <v>1259.775834936776</v>
      </c>
      <c r="K10" s="42">
        <f t="shared" si="2"/>
        <v>70.11823811915018</v>
      </c>
      <c r="L10" s="76">
        <f t="shared" si="3"/>
        <v>5.440330421662341</v>
      </c>
      <c r="M10" s="42">
        <f t="shared" si="4"/>
        <v>15.294117647058824</v>
      </c>
      <c r="N10" s="272"/>
      <c r="O10" s="273"/>
      <c r="P10" s="274"/>
    </row>
    <row r="11" spans="1:16" s="4" customFormat="1" ht="14.25">
      <c r="A11" s="163" t="s">
        <v>124</v>
      </c>
      <c r="B11" s="49">
        <v>6166</v>
      </c>
      <c r="C11" s="80" t="str">
        <f>IF(ISBLANK(B11),"",VLOOKUP(B11,'各艇ﾃﾞｰﾀ'!$B$4:$G$51,2,FALSE))</f>
        <v>HAURAKI</v>
      </c>
      <c r="D11" s="81">
        <f>IF(ISBLANK(B11),"",VLOOKUP(B11,'各艇ﾃﾞｰﾀ'!$B$4:$G$49,3,FALSE))</f>
        <v>10.01</v>
      </c>
      <c r="E11" s="79">
        <v>3</v>
      </c>
      <c r="F11" s="96">
        <v>0.523449074074074</v>
      </c>
      <c r="G11" s="49">
        <f t="shared" si="0"/>
        <v>7426.004211504626</v>
      </c>
      <c r="H11" s="82">
        <f>IF(ISBLANK(B11),"",VLOOKUP(B11,'各艇ﾃﾞｰﾀ'!$B$4:$G$49,5,FALSE))</f>
        <v>531</v>
      </c>
      <c r="I11" s="83">
        <v>0</v>
      </c>
      <c r="J11" s="49">
        <f t="shared" si="1"/>
        <v>1266.4042115046268</v>
      </c>
      <c r="K11" s="50">
        <f t="shared" si="2"/>
        <v>70.68964989224077</v>
      </c>
      <c r="L11" s="81">
        <f t="shared" si="3"/>
        <v>5.6234818632749946</v>
      </c>
      <c r="M11" s="50">
        <f t="shared" si="4"/>
        <v>14.117647058823529</v>
      </c>
      <c r="N11" s="305"/>
      <c r="O11" s="306"/>
      <c r="P11" s="307"/>
    </row>
    <row r="12" spans="1:16" s="4" customFormat="1" ht="14.25">
      <c r="A12" s="161" t="s">
        <v>125</v>
      </c>
      <c r="B12" s="38">
        <v>4400</v>
      </c>
      <c r="C12" s="70" t="str">
        <f>IF(ISBLANK(B12),"",VLOOKUP(B12,'各艇ﾃﾞｰﾀ'!$B$4:$G$51,2,FALSE))</f>
        <v>アイデアル</v>
      </c>
      <c r="D12" s="71">
        <f>IF(ISBLANK(B12),"",VLOOKUP(B12,'各艇ﾃﾞｰﾀ'!$B$4:$G$49,3,FALSE))</f>
        <v>7.84</v>
      </c>
      <c r="E12" s="69">
        <v>9</v>
      </c>
      <c r="F12" s="94">
        <v>0.5352546296296297</v>
      </c>
      <c r="G12" s="38">
        <f t="shared" si="0"/>
        <v>8446.004789976854</v>
      </c>
      <c r="H12" s="72">
        <f>IF(ISBLANK(B12),"",VLOOKUP(B12,'各艇ﾃﾞｰﾀ'!$B$4:$G$49,5,FALSE))</f>
        <v>586</v>
      </c>
      <c r="I12" s="73">
        <v>0</v>
      </c>
      <c r="J12" s="38">
        <f t="shared" si="1"/>
        <v>1648.4047899768548</v>
      </c>
      <c r="K12" s="39">
        <f t="shared" si="2"/>
        <v>103.6207342432949</v>
      </c>
      <c r="L12" s="71">
        <f t="shared" si="3"/>
        <v>4.944349552057789</v>
      </c>
      <c r="M12" s="39">
        <f t="shared" si="4"/>
        <v>12.941176470588236</v>
      </c>
      <c r="N12" s="302"/>
      <c r="O12" s="303"/>
      <c r="P12" s="304"/>
    </row>
    <row r="13" spans="1:16" s="4" customFormat="1" ht="14.25">
      <c r="A13" s="161" t="s">
        <v>126</v>
      </c>
      <c r="B13" s="38">
        <v>2212</v>
      </c>
      <c r="C13" s="70" t="str">
        <f>IF(ISBLANK(B13),"",VLOOKUP(B13,'各艇ﾃﾞｰﾀ'!$B$4:$G$51,2,FALSE))</f>
        <v>衣笠</v>
      </c>
      <c r="D13" s="71">
        <f>IF(ISBLANK(B13),"",VLOOKUP(B13,'各艇ﾃﾞｰﾀ'!$B$4:$G$49,3,FALSE))</f>
        <v>8.95</v>
      </c>
      <c r="E13" s="69">
        <v>7</v>
      </c>
      <c r="F13" s="94">
        <v>0.5312731481481482</v>
      </c>
      <c r="G13" s="38">
        <f t="shared" si="0"/>
        <v>8102.004594884263</v>
      </c>
      <c r="H13" s="72">
        <f>IF(ISBLANK(B13),"",VLOOKUP(B13,'各艇ﾃﾞｰﾀ'!$B$4:$G$49,5,FALSE))</f>
        <v>556</v>
      </c>
      <c r="I13" s="73">
        <v>0</v>
      </c>
      <c r="J13" s="38">
        <f t="shared" si="1"/>
        <v>1652.4045948842631</v>
      </c>
      <c r="K13" s="39">
        <f t="shared" si="2"/>
        <v>103.96554501117494</v>
      </c>
      <c r="L13" s="71">
        <f t="shared" si="3"/>
        <v>5.154279969967919</v>
      </c>
      <c r="M13" s="39">
        <f t="shared" si="4"/>
        <v>11.764705882352942</v>
      </c>
      <c r="N13" s="302"/>
      <c r="O13" s="303"/>
      <c r="P13" s="304"/>
    </row>
    <row r="14" spans="1:16" s="4" customFormat="1" ht="14.25">
      <c r="A14" s="161" t="s">
        <v>127</v>
      </c>
      <c r="B14" s="38">
        <v>312</v>
      </c>
      <c r="C14" s="70" t="str">
        <f>IF(ISBLANK(B14),"",VLOOKUP(B14,'各艇ﾃﾞｰﾀ'!$B$4:$G$51,2,FALSE))</f>
        <v>はやとり</v>
      </c>
      <c r="D14" s="71">
        <f>IF(ISBLANK(B14),"",VLOOKUP(B14,'各艇ﾃﾞｰﾀ'!$B$4:$G$49,3,FALSE))</f>
        <v>8.36</v>
      </c>
      <c r="E14" s="69">
        <v>8</v>
      </c>
      <c r="F14" s="94">
        <v>0.5339699074074075</v>
      </c>
      <c r="G14" s="38">
        <f t="shared" si="0"/>
        <v>8335.004727025467</v>
      </c>
      <c r="H14" s="72">
        <f>IF(ISBLANK(B14),"",VLOOKUP(B14,'各艇ﾃﾞｰﾀ'!$B$4:$G$49,5,FALSE))</f>
        <v>571</v>
      </c>
      <c r="I14" s="73">
        <v>0</v>
      </c>
      <c r="J14" s="38">
        <f t="shared" si="1"/>
        <v>1711.4047270254678</v>
      </c>
      <c r="K14" s="39">
        <f t="shared" si="2"/>
        <v>109.05176329920982</v>
      </c>
      <c r="L14" s="71">
        <f t="shared" si="3"/>
        <v>5.010195118977814</v>
      </c>
      <c r="M14" s="39">
        <f t="shared" si="4"/>
        <v>10.588235294117647</v>
      </c>
      <c r="N14" s="302"/>
      <c r="O14" s="303"/>
      <c r="P14" s="304"/>
    </row>
    <row r="15" spans="1:16" s="4" customFormat="1" ht="14.25">
      <c r="A15" s="162" t="s">
        <v>128</v>
      </c>
      <c r="B15" s="41">
        <v>319</v>
      </c>
      <c r="C15" s="75" t="str">
        <f>IF(ISBLANK(B15),"",VLOOKUP(B15,'各艇ﾃﾞｰﾀ'!$B$4:$G$51,2,FALSE))</f>
        <v>かまくら</v>
      </c>
      <c r="D15" s="76">
        <f>IF(ISBLANK(B15),"",VLOOKUP(B15,'各艇ﾃﾞｰﾀ'!$B$4:$G$49,3,FALSE))</f>
        <v>6.98</v>
      </c>
      <c r="E15" s="74">
        <v>14</v>
      </c>
      <c r="F15" s="95">
        <v>0.5406597222222222</v>
      </c>
      <c r="G15" s="41">
        <f t="shared" si="0"/>
        <v>8913.005054826392</v>
      </c>
      <c r="H15" s="77">
        <f>IF(ISBLANK(B15),"",VLOOKUP(B15,'各艇ﾃﾞｰﾀ'!$B$4:$G$49,5,FALSE))</f>
        <v>614</v>
      </c>
      <c r="I15" s="78">
        <v>0</v>
      </c>
      <c r="J15" s="41">
        <f t="shared" si="1"/>
        <v>1790.605054826392</v>
      </c>
      <c r="K15" s="42">
        <f t="shared" si="2"/>
        <v>115.87937776480673</v>
      </c>
      <c r="L15" s="76">
        <f t="shared" si="3"/>
        <v>4.685288490595768</v>
      </c>
      <c r="M15" s="42">
        <f t="shared" si="4"/>
        <v>9.411764705882353</v>
      </c>
      <c r="N15" s="272"/>
      <c r="O15" s="273"/>
      <c r="P15" s="274"/>
    </row>
    <row r="16" spans="1:16" s="4" customFormat="1" ht="14.25">
      <c r="A16" s="160" t="s">
        <v>115</v>
      </c>
      <c r="B16" s="35">
        <v>131</v>
      </c>
      <c r="C16" s="65" t="str">
        <f>IF(ISBLANK(B16),"",VLOOKUP(B16,'各艇ﾃﾞｰﾀ'!$B$4:$G$51,2,FALSE))</f>
        <v>ふるたか</v>
      </c>
      <c r="D16" s="81">
        <f>IF(ISBLANK(B16),"",VLOOKUP(B16,'各艇ﾃﾞｰﾀ'!$B$4:$G$49,3,FALSE))</f>
        <v>8.32</v>
      </c>
      <c r="E16" s="64">
        <v>10</v>
      </c>
      <c r="F16" s="93">
        <v>0.5354513888888889</v>
      </c>
      <c r="G16" s="35">
        <f t="shared" si="0"/>
        <v>8463.004799618055</v>
      </c>
      <c r="H16" s="82">
        <f>IF(ISBLANK(B16),"",VLOOKUP(B16,'各艇ﾃﾞｰﾀ'!$B$4:$G$49,5,FALSE))</f>
        <v>572</v>
      </c>
      <c r="I16" s="68">
        <v>0</v>
      </c>
      <c r="J16" s="35">
        <f t="shared" si="1"/>
        <v>1827.8047996180549</v>
      </c>
      <c r="K16" s="36">
        <f t="shared" si="2"/>
        <v>119.08625231581216</v>
      </c>
      <c r="L16" s="66">
        <f t="shared" si="3"/>
        <v>4.93441761983695</v>
      </c>
      <c r="M16" s="36">
        <f t="shared" si="4"/>
        <v>8.235294117647058</v>
      </c>
      <c r="N16" s="299"/>
      <c r="O16" s="300"/>
      <c r="P16" s="301"/>
    </row>
    <row r="17" spans="1:16" s="4" customFormat="1" ht="14.25">
      <c r="A17" s="161" t="s">
        <v>116</v>
      </c>
      <c r="B17" s="38">
        <v>4469</v>
      </c>
      <c r="C17" s="70" t="str">
        <f>IF(ISBLANK(B17),"",VLOOKUP(B17,'各艇ﾃﾞｰﾀ'!$B$4:$G$51,2,FALSE))</f>
        <v>未央</v>
      </c>
      <c r="D17" s="71">
        <f>IF(ISBLANK(B17),"",VLOOKUP(B17,'各艇ﾃﾞｰﾀ'!$B$4:$G$49,3,FALSE))</f>
        <v>7.01</v>
      </c>
      <c r="E17" s="69">
        <v>16</v>
      </c>
      <c r="F17" s="94">
        <v>0.5429166666666666</v>
      </c>
      <c r="G17" s="38">
        <f t="shared" si="0"/>
        <v>9108.005165416662</v>
      </c>
      <c r="H17" s="72">
        <f>IF(ISBLANK(B17),"",VLOOKUP(B17,'各艇ﾃﾞｰﾀ'!$B$4:$G$49,5,FALSE))</f>
        <v>612.9739941958445</v>
      </c>
      <c r="I17" s="73">
        <v>0</v>
      </c>
      <c r="J17" s="38">
        <f t="shared" si="1"/>
        <v>1997.5068327448653</v>
      </c>
      <c r="K17" s="39">
        <f t="shared" si="2"/>
        <v>133.71573793019238</v>
      </c>
      <c r="L17" s="71">
        <f t="shared" si="3"/>
        <v>4.5849776368774835</v>
      </c>
      <c r="M17" s="39">
        <f t="shared" si="4"/>
        <v>7.0588235294117645</v>
      </c>
      <c r="N17" s="302"/>
      <c r="O17" s="303"/>
      <c r="P17" s="304"/>
    </row>
    <row r="18" spans="1:16" s="4" customFormat="1" ht="14.25">
      <c r="A18" s="161" t="s">
        <v>129</v>
      </c>
      <c r="B18" s="89">
        <v>4323</v>
      </c>
      <c r="C18" s="70" t="str">
        <f>IF(ISBLANK(B18),"",VLOOKUP(B18,'各艇ﾃﾞｰﾀ'!$B$4:$G$51,2,FALSE))</f>
        <v>飛天</v>
      </c>
      <c r="D18" s="71">
        <f>IF(ISBLANK(B18),"",VLOOKUP(B18,'各艇ﾃﾞｰﾀ'!$B$4:$G$49,3,FALSE))</f>
        <v>7.08</v>
      </c>
      <c r="E18" s="69">
        <v>17</v>
      </c>
      <c r="F18" s="94">
        <v>0.5432523148148148</v>
      </c>
      <c r="G18" s="38">
        <f t="shared" si="0"/>
        <v>9137.005181863427</v>
      </c>
      <c r="H18" s="72">
        <f>IF(ISBLANK(B18),"",VLOOKUP(B18,'各艇ﾃﾞｰﾀ'!$B$4:$G$49,5,FALSE))</f>
        <v>610</v>
      </c>
      <c r="I18" s="73">
        <v>0</v>
      </c>
      <c r="J18" s="38">
        <f t="shared" si="1"/>
        <v>2061.0051818634274</v>
      </c>
      <c r="K18" s="39">
        <f t="shared" si="2"/>
        <v>139.1897335438615</v>
      </c>
      <c r="L18" s="71">
        <f t="shared" si="3"/>
        <v>4.570425338369278</v>
      </c>
      <c r="M18" s="39">
        <f t="shared" si="4"/>
        <v>5.882352941176471</v>
      </c>
      <c r="N18" s="302"/>
      <c r="O18" s="303"/>
      <c r="P18" s="304"/>
    </row>
    <row r="19" spans="1:16" s="4" customFormat="1" ht="14.25">
      <c r="A19" s="161" t="s">
        <v>130</v>
      </c>
      <c r="B19" s="38">
        <v>2690</v>
      </c>
      <c r="C19" s="70" t="str">
        <f>IF(ISBLANK(B19),"",VLOOKUP(B19,'各艇ﾃﾞｰﾀ'!$B$4:$G$51,2,FALSE))</f>
        <v>くろしお</v>
      </c>
      <c r="D19" s="71">
        <f>IF(ISBLANK(B19),"",VLOOKUP(B19,'各艇ﾃﾞｰﾀ'!$B$4:$G$49,3,FALSE))</f>
        <v>8.2</v>
      </c>
      <c r="E19" s="69">
        <v>13</v>
      </c>
      <c r="F19" s="94">
        <v>0.5402083333333333</v>
      </c>
      <c r="G19" s="38">
        <f t="shared" si="0"/>
        <v>8874.00503270833</v>
      </c>
      <c r="H19" s="72">
        <f>IF(ISBLANK(B19),"",VLOOKUP(B19,'各艇ﾃﾞｰﾀ'!$B$4:$G$49,5,FALSE))</f>
        <v>575.3812756429403</v>
      </c>
      <c r="I19" s="73">
        <v>0</v>
      </c>
      <c r="J19" s="38">
        <f t="shared" si="1"/>
        <v>2199.5822352502228</v>
      </c>
      <c r="K19" s="39">
        <f t="shared" si="2"/>
        <v>151.13603124961975</v>
      </c>
      <c r="L19" s="71">
        <f t="shared" si="3"/>
        <v>4.705879684097376</v>
      </c>
      <c r="M19" s="39">
        <f t="shared" si="4"/>
        <v>4.705882352941177</v>
      </c>
      <c r="N19" s="302"/>
      <c r="O19" s="303"/>
      <c r="P19" s="304"/>
    </row>
    <row r="20" spans="1:16" s="4" customFormat="1" ht="14.25">
      <c r="A20" s="162" t="s">
        <v>131</v>
      </c>
      <c r="B20" s="41">
        <v>199</v>
      </c>
      <c r="C20" s="75" t="str">
        <f>IF(ISBLANK(B20),"",VLOOKUP(B20,'各艇ﾃﾞｰﾀ'!$B$4:$G$51,2,FALSE))</f>
        <v>サ－モン4</v>
      </c>
      <c r="D20" s="76">
        <f>IF(ISBLANK(B20),"",VLOOKUP(B20,'各艇ﾃﾞｰﾀ'!$B$4:$G$49,3,FALSE))</f>
        <v>9.03</v>
      </c>
      <c r="E20" s="74">
        <v>11</v>
      </c>
      <c r="F20" s="95">
        <v>0.5374768518518519</v>
      </c>
      <c r="G20" s="41">
        <f t="shared" si="0"/>
        <v>8638.004898865745</v>
      </c>
      <c r="H20" s="77">
        <f>IF(ISBLANK(B20),"",VLOOKUP(B20,'各艇ﾃﾞｰﾀ'!$B$4:$G$49,5,FALSE))</f>
        <v>554</v>
      </c>
      <c r="I20" s="78">
        <v>0</v>
      </c>
      <c r="J20" s="41">
        <f t="shared" si="1"/>
        <v>2211.604898865746</v>
      </c>
      <c r="K20" s="42">
        <f t="shared" si="2"/>
        <v>152.1724677681993</v>
      </c>
      <c r="L20" s="76">
        <f t="shared" si="3"/>
        <v>4.834449677781902</v>
      </c>
      <c r="M20" s="42">
        <f t="shared" si="4"/>
        <v>3.5294117647058822</v>
      </c>
      <c r="N20" s="272"/>
      <c r="O20" s="273"/>
      <c r="P20" s="274"/>
    </row>
    <row r="21" spans="1:16" s="4" customFormat="1" ht="14.25">
      <c r="A21" s="163" t="s">
        <v>132</v>
      </c>
      <c r="B21" s="49">
        <v>162</v>
      </c>
      <c r="C21" s="80" t="str">
        <f>IF(ISBLANK(B21),"",VLOOKUP(B21,'各艇ﾃﾞｰﾀ'!$B$4:$G$51,2,FALSE))</f>
        <v>ﾌｪﾆｯｸｽ</v>
      </c>
      <c r="D21" s="81">
        <f>IF(ISBLANK(B21),"",VLOOKUP(B21,'各艇ﾃﾞｰﾀ'!$B$4:$G$49,3,FALSE))</f>
        <v>8.68</v>
      </c>
      <c r="E21" s="79">
        <v>12</v>
      </c>
      <c r="F21" s="96">
        <v>0.5396296296296296</v>
      </c>
      <c r="G21" s="49">
        <f t="shared" si="0"/>
        <v>8824.005004351846</v>
      </c>
      <c r="H21" s="82">
        <f>IF(ISBLANK(B21),"",VLOOKUP(B21,'各艇ﾃﾞｰﾀ'!$B$4:$G$49,5,FALSE))</f>
        <v>561.9188028663621</v>
      </c>
      <c r="I21" s="83">
        <v>0</v>
      </c>
      <c r="J21" s="49">
        <f t="shared" si="1"/>
        <v>2305.746891102046</v>
      </c>
      <c r="K21" s="50">
        <f t="shared" si="2"/>
        <v>160.28815675408725</v>
      </c>
      <c r="L21" s="81">
        <f t="shared" si="3"/>
        <v>4.732544913495028</v>
      </c>
      <c r="M21" s="50">
        <f t="shared" si="4"/>
        <v>2.3529411764705883</v>
      </c>
      <c r="N21" s="305"/>
      <c r="O21" s="306"/>
      <c r="P21" s="307"/>
    </row>
    <row r="22" spans="1:16" s="4" customFormat="1" ht="14.25">
      <c r="A22" s="161" t="s">
        <v>133</v>
      </c>
      <c r="B22" s="38">
        <v>346</v>
      </c>
      <c r="C22" s="70" t="str">
        <f>IF(ISBLANK(B22),"",VLOOKUP(B22,'各艇ﾃﾞｰﾀ'!$B$4:$G$51,2,FALSE))</f>
        <v>飛車角</v>
      </c>
      <c r="D22" s="71">
        <f>IF(ISBLANK(B22),"",VLOOKUP(B22,'各艇ﾃﾞｰﾀ'!$B$4:$G$49,3,FALSE))</f>
        <v>8.49</v>
      </c>
      <c r="E22" s="69">
        <v>15</v>
      </c>
      <c r="F22" s="94">
        <v>0.5424189814814815</v>
      </c>
      <c r="G22" s="38">
        <f t="shared" si="0"/>
        <v>9065.005141030093</v>
      </c>
      <c r="H22" s="72">
        <f>IF(ISBLANK(B22),"",VLOOKUP(B22,'各艇ﾃﾞｰﾀ'!$B$4:$G$49,5,FALSE))</f>
        <v>567</v>
      </c>
      <c r="I22" s="73">
        <v>0</v>
      </c>
      <c r="J22" s="38">
        <f t="shared" si="1"/>
        <v>2487.805141030093</v>
      </c>
      <c r="K22" s="39">
        <f t="shared" si="2"/>
        <v>175.98283347202235</v>
      </c>
      <c r="L22" s="71">
        <f t="shared" si="3"/>
        <v>4.6067265655466185</v>
      </c>
      <c r="M22" s="39">
        <f t="shared" si="4"/>
        <v>1.1764705882352942</v>
      </c>
      <c r="N22" s="302"/>
      <c r="O22" s="303"/>
      <c r="P22" s="304"/>
    </row>
    <row r="23" spans="1:16" ht="19.5" customHeight="1">
      <c r="A23" s="254" t="s">
        <v>74</v>
      </c>
      <c r="B23" s="255"/>
      <c r="C23" s="256"/>
      <c r="D23" s="275" t="s">
        <v>264</v>
      </c>
      <c r="E23" s="276"/>
      <c r="F23" s="277"/>
      <c r="G23" s="315" t="s">
        <v>271</v>
      </c>
      <c r="H23" s="316"/>
      <c r="I23" s="316"/>
      <c r="J23" s="316"/>
      <c r="K23" s="316"/>
      <c r="L23" s="316"/>
      <c r="M23" s="316"/>
      <c r="N23" s="316"/>
      <c r="O23" s="316"/>
      <c r="P23" s="317"/>
    </row>
    <row r="24" spans="1:16" ht="19.5" customHeight="1">
      <c r="A24" s="257"/>
      <c r="B24" s="258"/>
      <c r="C24" s="259"/>
      <c r="D24" s="278"/>
      <c r="E24" s="279"/>
      <c r="F24" s="280"/>
      <c r="G24" s="318"/>
      <c r="H24" s="319"/>
      <c r="I24" s="319"/>
      <c r="J24" s="319"/>
      <c r="K24" s="319"/>
      <c r="L24" s="319"/>
      <c r="M24" s="319"/>
      <c r="N24" s="319"/>
      <c r="O24" s="319"/>
      <c r="P24" s="320"/>
    </row>
    <row r="25" spans="1:16" ht="19.5" customHeight="1">
      <c r="A25" s="260"/>
      <c r="B25" s="261"/>
      <c r="C25" s="262"/>
      <c r="D25" s="278"/>
      <c r="E25" s="279"/>
      <c r="F25" s="280"/>
      <c r="G25" s="318"/>
      <c r="H25" s="319"/>
      <c r="I25" s="319"/>
      <c r="J25" s="319"/>
      <c r="K25" s="319"/>
      <c r="L25" s="319"/>
      <c r="M25" s="319"/>
      <c r="N25" s="319"/>
      <c r="O25" s="319"/>
      <c r="P25" s="320"/>
    </row>
    <row r="26" spans="1:16" ht="19.5" customHeight="1">
      <c r="A26" s="263" t="s">
        <v>161</v>
      </c>
      <c r="B26" s="264"/>
      <c r="C26" s="265"/>
      <c r="D26" s="281"/>
      <c r="E26" s="282"/>
      <c r="F26" s="283"/>
      <c r="G26" s="318"/>
      <c r="H26" s="319"/>
      <c r="I26" s="319"/>
      <c r="J26" s="319"/>
      <c r="K26" s="319"/>
      <c r="L26" s="319"/>
      <c r="M26" s="319"/>
      <c r="N26" s="319"/>
      <c r="O26" s="319"/>
      <c r="P26" s="320"/>
    </row>
    <row r="27" spans="1:16" ht="18" customHeight="1">
      <c r="A27" s="266"/>
      <c r="B27" s="267"/>
      <c r="C27" s="268"/>
      <c r="D27" s="275" t="s">
        <v>149</v>
      </c>
      <c r="E27" s="276"/>
      <c r="F27" s="277"/>
      <c r="G27" s="318"/>
      <c r="H27" s="319"/>
      <c r="I27" s="319"/>
      <c r="J27" s="319"/>
      <c r="K27" s="319"/>
      <c r="L27" s="319"/>
      <c r="M27" s="319"/>
      <c r="N27" s="319"/>
      <c r="O27" s="319"/>
      <c r="P27" s="320"/>
    </row>
    <row r="28" spans="1:16" ht="18" customHeight="1">
      <c r="A28" s="266"/>
      <c r="B28" s="267"/>
      <c r="C28" s="268"/>
      <c r="D28" s="278"/>
      <c r="E28" s="279"/>
      <c r="F28" s="280"/>
      <c r="G28" s="318"/>
      <c r="H28" s="319"/>
      <c r="I28" s="319"/>
      <c r="J28" s="319"/>
      <c r="K28" s="319"/>
      <c r="L28" s="319"/>
      <c r="M28" s="319"/>
      <c r="N28" s="319"/>
      <c r="O28" s="319"/>
      <c r="P28" s="320"/>
    </row>
    <row r="29" spans="1:16" ht="18" customHeight="1">
      <c r="A29" s="266"/>
      <c r="B29" s="267"/>
      <c r="C29" s="268"/>
      <c r="D29" s="278"/>
      <c r="E29" s="279"/>
      <c r="F29" s="280"/>
      <c r="G29" s="318"/>
      <c r="H29" s="319"/>
      <c r="I29" s="319"/>
      <c r="J29" s="319"/>
      <c r="K29" s="319"/>
      <c r="L29" s="319"/>
      <c r="M29" s="319"/>
      <c r="N29" s="319"/>
      <c r="O29" s="319"/>
      <c r="P29" s="320"/>
    </row>
    <row r="30" spans="1:16" ht="18" customHeight="1">
      <c r="A30" s="266"/>
      <c r="B30" s="267"/>
      <c r="C30" s="268"/>
      <c r="D30" s="278"/>
      <c r="E30" s="279"/>
      <c r="F30" s="280"/>
      <c r="G30" s="318"/>
      <c r="H30" s="319"/>
      <c r="I30" s="319"/>
      <c r="J30" s="319"/>
      <c r="K30" s="319"/>
      <c r="L30" s="319"/>
      <c r="M30" s="319"/>
      <c r="N30" s="319"/>
      <c r="O30" s="319"/>
      <c r="P30" s="320"/>
    </row>
    <row r="31" spans="1:16" ht="33" customHeight="1">
      <c r="A31" s="266"/>
      <c r="B31" s="267"/>
      <c r="C31" s="268"/>
      <c r="D31" s="278"/>
      <c r="E31" s="279"/>
      <c r="F31" s="280"/>
      <c r="G31" s="318"/>
      <c r="H31" s="319"/>
      <c r="I31" s="319"/>
      <c r="J31" s="319"/>
      <c r="K31" s="319"/>
      <c r="L31" s="319"/>
      <c r="M31" s="319"/>
      <c r="N31" s="319"/>
      <c r="O31" s="319"/>
      <c r="P31" s="320"/>
    </row>
    <row r="32" spans="1:16" ht="20.25" customHeight="1">
      <c r="A32" s="269"/>
      <c r="B32" s="270"/>
      <c r="C32" s="271"/>
      <c r="D32" s="281"/>
      <c r="E32" s="282"/>
      <c r="F32" s="283"/>
      <c r="G32" s="321"/>
      <c r="H32" s="322"/>
      <c r="I32" s="322"/>
      <c r="J32" s="322"/>
      <c r="K32" s="322"/>
      <c r="L32" s="322"/>
      <c r="M32" s="322"/>
      <c r="N32" s="322"/>
      <c r="O32" s="322"/>
      <c r="P32" s="323"/>
    </row>
  </sheetData>
  <sheetProtection password="EDAE" sheet="1"/>
  <mergeCells count="26">
    <mergeCell ref="N20:P20"/>
    <mergeCell ref="N14:P14"/>
    <mergeCell ref="N19:P19"/>
    <mergeCell ref="D1:H1"/>
    <mergeCell ref="B2:I2"/>
    <mergeCell ref="N11:P11"/>
    <mergeCell ref="N16:P16"/>
    <mergeCell ref="N9:P9"/>
    <mergeCell ref="N4:P4"/>
    <mergeCell ref="N5:P5"/>
    <mergeCell ref="N6:P6"/>
    <mergeCell ref="N18:P18"/>
    <mergeCell ref="N12:P12"/>
    <mergeCell ref="N15:P15"/>
    <mergeCell ref="N7:P7"/>
    <mergeCell ref="N17:P17"/>
    <mergeCell ref="N10:P10"/>
    <mergeCell ref="N8:P8"/>
    <mergeCell ref="N13:P13"/>
    <mergeCell ref="G23:P32"/>
    <mergeCell ref="N22:P22"/>
    <mergeCell ref="N21:P21"/>
    <mergeCell ref="A23:C25"/>
    <mergeCell ref="A26:C32"/>
    <mergeCell ref="D23:F26"/>
    <mergeCell ref="D27:F32"/>
  </mergeCells>
  <printOptions/>
  <pageMargins left="0.31" right="0.26" top="0.16" bottom="0.27" header="0.5118110236220472" footer="0.42"/>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1:P34"/>
  <sheetViews>
    <sheetView showGridLines="0" zoomScale="75" zoomScaleNormal="75" zoomScalePageLayoutView="0" workbookViewId="0" topLeftCell="A1">
      <selection activeCell="Q4" sqref="Q4"/>
    </sheetView>
  </sheetViews>
  <sheetFormatPr defaultColWidth="9.00390625" defaultRowHeight="13.5"/>
  <cols>
    <col min="1" max="1" width="5.00390625" style="2" customWidth="1"/>
    <col min="2" max="2" width="6.625" style="2" customWidth="1"/>
    <col min="3" max="3" width="19.375" style="2" customWidth="1"/>
    <col min="4" max="4" width="7.875" style="2" customWidth="1"/>
    <col min="5" max="5" width="7.00390625" style="2" customWidth="1"/>
    <col min="6" max="6" width="12.875" style="2" customWidth="1"/>
    <col min="7" max="7" width="9.125" style="2" customWidth="1"/>
    <col min="8" max="8" width="7.875" style="2" customWidth="1"/>
    <col min="9" max="9" width="4.875" style="2" customWidth="1"/>
    <col min="10" max="10" width="8.75390625" style="2" customWidth="1"/>
    <col min="11" max="11" width="8.625" style="2" customWidth="1"/>
    <col min="12" max="12" width="7.875" style="2" customWidth="1"/>
    <col min="13" max="13" width="8.00390625" style="2" customWidth="1"/>
    <col min="14" max="14" width="9.625" style="2" customWidth="1"/>
    <col min="15" max="15" width="10.50390625" style="2" customWidth="1"/>
    <col min="16" max="16" width="2.00390625" style="2" customWidth="1"/>
    <col min="17" max="17" width="8.375" style="2" customWidth="1"/>
    <col min="18" max="16384" width="9.00390625" style="2" customWidth="1"/>
  </cols>
  <sheetData>
    <row r="1" spans="2:15" ht="18.75" customHeight="1">
      <c r="B1" s="3"/>
      <c r="D1" s="312">
        <v>41203</v>
      </c>
      <c r="E1" s="312"/>
      <c r="F1" s="312"/>
      <c r="G1" s="312"/>
      <c r="H1" s="312"/>
      <c r="K1" s="8" t="s">
        <v>1</v>
      </c>
      <c r="L1" s="34" t="s">
        <v>155</v>
      </c>
      <c r="M1" s="8" t="s">
        <v>2</v>
      </c>
      <c r="N1" s="6">
        <v>41203</v>
      </c>
      <c r="O1" s="20">
        <v>0.375</v>
      </c>
    </row>
    <row r="2" spans="2:15" ht="18.75" customHeight="1">
      <c r="B2" s="313" t="s">
        <v>290</v>
      </c>
      <c r="C2" s="313"/>
      <c r="D2" s="313"/>
      <c r="E2" s="313"/>
      <c r="F2" s="313"/>
      <c r="G2" s="313"/>
      <c r="H2" s="313"/>
      <c r="I2" s="292"/>
      <c r="J2" s="21"/>
      <c r="K2" s="10">
        <v>11</v>
      </c>
      <c r="L2" s="31" t="s">
        <v>3</v>
      </c>
      <c r="M2" s="9" t="s">
        <v>4</v>
      </c>
      <c r="N2" s="11">
        <v>17</v>
      </c>
      <c r="O2" s="7" t="s">
        <v>5</v>
      </c>
    </row>
    <row r="3" ht="12" customHeight="1"/>
    <row r="4" spans="1:16" s="4" customFormat="1" ht="16.5" customHeight="1">
      <c r="A4" s="12" t="s">
        <v>6</v>
      </c>
      <c r="B4" s="12" t="s">
        <v>7</v>
      </c>
      <c r="C4" s="12" t="s">
        <v>8</v>
      </c>
      <c r="D4" s="12" t="s">
        <v>9</v>
      </c>
      <c r="E4" s="12" t="s">
        <v>10</v>
      </c>
      <c r="F4" s="12" t="s">
        <v>11</v>
      </c>
      <c r="G4" s="12" t="s">
        <v>12</v>
      </c>
      <c r="H4" s="12" t="s">
        <v>13</v>
      </c>
      <c r="I4" s="12" t="s">
        <v>14</v>
      </c>
      <c r="J4" s="12" t="s">
        <v>15</v>
      </c>
      <c r="K4" s="12" t="s">
        <v>16</v>
      </c>
      <c r="L4" s="12" t="s">
        <v>17</v>
      </c>
      <c r="M4" s="12" t="s">
        <v>18</v>
      </c>
      <c r="N4" s="293" t="s">
        <v>19</v>
      </c>
      <c r="O4" s="294"/>
      <c r="P4" s="295"/>
    </row>
    <row r="5" spans="1:16" s="5" customFormat="1" ht="13.5" customHeight="1">
      <c r="A5" s="13"/>
      <c r="B5" s="14" t="s">
        <v>20</v>
      </c>
      <c r="C5" s="13"/>
      <c r="D5" s="15" t="s">
        <v>21</v>
      </c>
      <c r="E5" s="15"/>
      <c r="F5" s="14" t="s">
        <v>22</v>
      </c>
      <c r="G5" s="15" t="s">
        <v>23</v>
      </c>
      <c r="H5" s="150" t="s">
        <v>113</v>
      </c>
      <c r="I5" s="15" t="s">
        <v>24</v>
      </c>
      <c r="J5" s="15" t="s">
        <v>23</v>
      </c>
      <c r="K5" s="15" t="s">
        <v>25</v>
      </c>
      <c r="L5" s="15" t="s">
        <v>26</v>
      </c>
      <c r="M5" s="15"/>
      <c r="N5" s="296"/>
      <c r="O5" s="297"/>
      <c r="P5" s="298"/>
    </row>
    <row r="6" spans="1:16" s="4" customFormat="1" ht="14.25">
      <c r="A6" s="160" t="s">
        <v>281</v>
      </c>
      <c r="B6" s="35">
        <v>321</v>
      </c>
      <c r="C6" s="65" t="str">
        <f>IF(ISBLANK(B6),"",VLOOKUP(B6,'各艇ﾃﾞｰﾀ'!$B$4:$G$51,2,FALSE))</f>
        <v>ケロニア</v>
      </c>
      <c r="D6" s="66">
        <f>IF(ISBLANK(B6),"",VLOOKUP(B6,'各艇ﾃﾞｰﾀ'!$B$4:$G$49,3,FALSE))</f>
        <v>9.04</v>
      </c>
      <c r="E6" s="64">
        <v>2</v>
      </c>
      <c r="F6" s="93">
        <v>0.6576851851851852</v>
      </c>
      <c r="G6" s="35">
        <f>(F6-$O$1)*86400.049</f>
        <v>24424.01385157407</v>
      </c>
      <c r="H6" s="67">
        <f>IF(ISBLANK(B6),"",VLOOKUP(B6,'各艇ﾃﾞｰﾀ'!$B$4:$G$49,4,FALSE))</f>
        <v>783.5717724894176</v>
      </c>
      <c r="I6" s="68">
        <v>0</v>
      </c>
      <c r="J6" s="35">
        <f>G6-H6*$K$2</f>
        <v>15804.724354190475</v>
      </c>
      <c r="K6" s="36">
        <f>(J6-$J$6)/$K$2</f>
        <v>0</v>
      </c>
      <c r="L6" s="66">
        <f>$K$2/(G6/3600)</f>
        <v>1.6213551237176307</v>
      </c>
      <c r="M6" s="36">
        <f>30*($N$2+1-A6)/$N$2</f>
        <v>30</v>
      </c>
      <c r="N6" s="299"/>
      <c r="O6" s="300"/>
      <c r="P6" s="301"/>
    </row>
    <row r="7" spans="1:16" s="4" customFormat="1" ht="14.25">
      <c r="A7" s="161" t="s">
        <v>121</v>
      </c>
      <c r="B7" s="38">
        <v>6352</v>
      </c>
      <c r="C7" s="70" t="str">
        <f>IF(ISBLANK(B7),"",VLOOKUP(B7,'各艇ﾃﾞｰﾀ'!$B$4:$G$51,2,FALSE))</f>
        <v>ｸﾞﾗﾝｱﾙﾏｼﾞﾛ</v>
      </c>
      <c r="D7" s="71">
        <f>IF(ISBLANK(B7),"",VLOOKUP(B7,'各艇ﾃﾞｰﾀ'!$B$4:$G$49,3,FALSE))</f>
        <v>9.81</v>
      </c>
      <c r="E7" s="69">
        <v>3</v>
      </c>
      <c r="F7" s="94">
        <v>0.6627546296296296</v>
      </c>
      <c r="G7" s="38">
        <f>(F7-$O$1)*86400.049</f>
        <v>24862.01409997685</v>
      </c>
      <c r="H7" s="72">
        <f>IF(ISBLANK(B7),"",VLOOKUP(B7,'各艇ﾃﾞｰﾀ'!$B$4:$G$49,4,FALSE))</f>
        <v>759</v>
      </c>
      <c r="I7" s="73">
        <v>0</v>
      </c>
      <c r="J7" s="38">
        <f>G7-H7*$K$2</f>
        <v>16513.01409997685</v>
      </c>
      <c r="K7" s="39">
        <f>(J7-$J$6)/$K$2</f>
        <v>64.38997688967025</v>
      </c>
      <c r="L7" s="71">
        <f>$K$2/(G7/3600)</f>
        <v>1.5927913096967021</v>
      </c>
      <c r="M7" s="39">
        <f>30*($N$2+1-A7)/$N$2</f>
        <v>28.235294117647058</v>
      </c>
      <c r="N7" s="302"/>
      <c r="O7" s="303"/>
      <c r="P7" s="304"/>
    </row>
    <row r="8" spans="1:16" s="4" customFormat="1" ht="14.25">
      <c r="A8" s="161" t="s">
        <v>122</v>
      </c>
      <c r="B8" s="38">
        <v>6166</v>
      </c>
      <c r="C8" s="70" t="str">
        <f>IF(ISBLANK(B8),"",VLOOKUP(B8,'各艇ﾃﾞｰﾀ'!$B$4:$G$51,2,FALSE))</f>
        <v>HAURAKI</v>
      </c>
      <c r="D8" s="71">
        <f>IF(ISBLANK(B8),"",VLOOKUP(B8,'各艇ﾃﾞｰﾀ'!$B$4:$G$49,3,FALSE))</f>
        <v>10.01</v>
      </c>
      <c r="E8" s="69">
        <v>1</v>
      </c>
      <c r="F8" s="94">
        <v>0.6575231481481482</v>
      </c>
      <c r="G8" s="38">
        <f>(F8-$O$1)*86400.049</f>
        <v>24410.01384363426</v>
      </c>
      <c r="H8" s="72">
        <f>IF(ISBLANK(B8),"",VLOOKUP(B8,'各艇ﾃﾞｰﾀ'!$B$4:$G$49,4,FALSE))</f>
        <v>753</v>
      </c>
      <c r="I8" s="73">
        <v>0</v>
      </c>
      <c r="J8" s="38">
        <f>(G8-H8*$K$2)*1.05</f>
        <v>16933.364535815974</v>
      </c>
      <c r="K8" s="39">
        <f>(J8-$J$6)/$K$2</f>
        <v>102.60365287504531</v>
      </c>
      <c r="L8" s="71">
        <f>$K$2/(G8/3600)</f>
        <v>1.6222850283359034</v>
      </c>
      <c r="M8" s="39">
        <f>30*($N$2+1-A8)/$N$2</f>
        <v>26.470588235294116</v>
      </c>
      <c r="N8" s="302" t="s">
        <v>289</v>
      </c>
      <c r="O8" s="303"/>
      <c r="P8" s="304"/>
    </row>
    <row r="9" spans="1:16" s="4" customFormat="1" ht="14.25">
      <c r="A9" s="161"/>
      <c r="B9" s="38">
        <v>4323</v>
      </c>
      <c r="C9" s="70" t="str">
        <f>IF(ISBLANK(B9),"",VLOOKUP(B9,'各艇ﾃﾞｰﾀ'!$B$4:$G$51,2,FALSE))</f>
        <v>飛天</v>
      </c>
      <c r="D9" s="71">
        <f>IF(ISBLANK(B9),"",VLOOKUP(B9,'各艇ﾃﾞｰﾀ'!$B$4:$G$49,3,FALSE))</f>
        <v>7.08</v>
      </c>
      <c r="E9" s="69" t="s">
        <v>279</v>
      </c>
      <c r="F9" s="94"/>
      <c r="G9" s="38"/>
      <c r="H9" s="151"/>
      <c r="I9" s="73"/>
      <c r="J9" s="38"/>
      <c r="K9" s="39"/>
      <c r="L9" s="71"/>
      <c r="M9" s="39">
        <v>1</v>
      </c>
      <c r="N9" s="302"/>
      <c r="O9" s="303"/>
      <c r="P9" s="304"/>
    </row>
    <row r="10" spans="1:16" s="4" customFormat="1" ht="14.25">
      <c r="A10" s="162"/>
      <c r="B10" s="41">
        <v>319</v>
      </c>
      <c r="C10" s="75" t="str">
        <f>IF(ISBLANK(B10),"",VLOOKUP(B10,'各艇ﾃﾞｰﾀ'!$B$4:$G$51,2,FALSE))</f>
        <v>かまくら</v>
      </c>
      <c r="D10" s="76">
        <f>IF(ISBLANK(B10),"",VLOOKUP(B10,'各艇ﾃﾞｰﾀ'!$B$4:$G$49,3,FALSE))</f>
        <v>6.98</v>
      </c>
      <c r="E10" s="74" t="s">
        <v>279</v>
      </c>
      <c r="F10" s="95"/>
      <c r="G10" s="41"/>
      <c r="H10" s="77"/>
      <c r="I10" s="78"/>
      <c r="J10" s="41"/>
      <c r="K10" s="42"/>
      <c r="L10" s="76"/>
      <c r="M10" s="42">
        <v>1</v>
      </c>
      <c r="N10" s="272"/>
      <c r="O10" s="273"/>
      <c r="P10" s="274"/>
    </row>
    <row r="11" spans="1:16" s="4" customFormat="1" ht="14.25">
      <c r="A11" s="163"/>
      <c r="B11" s="49">
        <v>1611</v>
      </c>
      <c r="C11" s="80" t="str">
        <f>IF(ISBLANK(B11),"",VLOOKUP(B11,'各艇ﾃﾞｰﾀ'!$B$4:$G$51,2,FALSE))</f>
        <v>ﾈﾌﾟﾁｭｰﾝXⅡ</v>
      </c>
      <c r="D11" s="81">
        <f>IF(ISBLANK(B11),"",VLOOKUP(B11,'各艇ﾃﾞｰﾀ'!$B$4:$G$49,3,FALSE))</f>
        <v>8.44</v>
      </c>
      <c r="E11" s="79" t="s">
        <v>279</v>
      </c>
      <c r="F11" s="96"/>
      <c r="G11" s="49"/>
      <c r="H11" s="82"/>
      <c r="I11" s="83"/>
      <c r="J11" s="49"/>
      <c r="K11" s="50"/>
      <c r="L11" s="81"/>
      <c r="M11" s="50">
        <v>1</v>
      </c>
      <c r="N11" s="305"/>
      <c r="O11" s="306"/>
      <c r="P11" s="307"/>
    </row>
    <row r="12" spans="1:16" s="4" customFormat="1" ht="14.25">
      <c r="A12" s="161"/>
      <c r="B12" s="38">
        <v>4400</v>
      </c>
      <c r="C12" s="70" t="str">
        <f>IF(ISBLANK(B12),"",VLOOKUP(B12,'各艇ﾃﾞｰﾀ'!$B$4:$G$51,2,FALSE))</f>
        <v>アイデアル</v>
      </c>
      <c r="D12" s="71">
        <f>IF(ISBLANK(B12),"",VLOOKUP(B12,'各艇ﾃﾞｰﾀ'!$B$4:$G$49,3,FALSE))</f>
        <v>7.84</v>
      </c>
      <c r="E12" s="69" t="s">
        <v>279</v>
      </c>
      <c r="F12" s="94"/>
      <c r="G12" s="38"/>
      <c r="H12" s="72"/>
      <c r="I12" s="73"/>
      <c r="J12" s="38"/>
      <c r="K12" s="39"/>
      <c r="L12" s="71"/>
      <c r="M12" s="39">
        <v>1</v>
      </c>
      <c r="N12" s="302"/>
      <c r="O12" s="303"/>
      <c r="P12" s="304"/>
    </row>
    <row r="13" spans="1:16" s="4" customFormat="1" ht="14.25">
      <c r="A13" s="161"/>
      <c r="B13" s="38">
        <v>162</v>
      </c>
      <c r="C13" s="70" t="str">
        <f>IF(ISBLANK(B13),"",VLOOKUP(B13,'各艇ﾃﾞｰﾀ'!$B$4:$G$51,2,FALSE))</f>
        <v>ﾌｪﾆｯｸｽ</v>
      </c>
      <c r="D13" s="71">
        <f>IF(ISBLANK(B13),"",VLOOKUP(B13,'各艇ﾃﾞｰﾀ'!$B$4:$G$49,3,FALSE))</f>
        <v>8.68</v>
      </c>
      <c r="E13" s="69" t="s">
        <v>279</v>
      </c>
      <c r="F13" s="94"/>
      <c r="G13" s="38"/>
      <c r="H13" s="72"/>
      <c r="I13" s="73"/>
      <c r="J13" s="38"/>
      <c r="K13" s="39"/>
      <c r="L13" s="71"/>
      <c r="M13" s="39">
        <v>1</v>
      </c>
      <c r="N13" s="302"/>
      <c r="O13" s="303"/>
      <c r="P13" s="304"/>
    </row>
    <row r="14" spans="1:16" s="4" customFormat="1" ht="14.25">
      <c r="A14" s="161"/>
      <c r="B14" s="38">
        <v>131</v>
      </c>
      <c r="C14" s="70" t="str">
        <f>IF(ISBLANK(B14),"",VLOOKUP(B14,'各艇ﾃﾞｰﾀ'!$B$4:$G$51,2,FALSE))</f>
        <v>ふるたか</v>
      </c>
      <c r="D14" s="71">
        <f>IF(ISBLANK(B14),"",VLOOKUP(B14,'各艇ﾃﾞｰﾀ'!$B$4:$G$49,3,FALSE))</f>
        <v>8.32</v>
      </c>
      <c r="E14" s="69" t="s">
        <v>279</v>
      </c>
      <c r="F14" s="94"/>
      <c r="G14" s="38"/>
      <c r="H14" s="72"/>
      <c r="I14" s="73"/>
      <c r="J14" s="141"/>
      <c r="K14" s="39"/>
      <c r="L14" s="71"/>
      <c r="M14" s="148">
        <v>1</v>
      </c>
      <c r="N14" s="302"/>
      <c r="O14" s="303"/>
      <c r="P14" s="304"/>
    </row>
    <row r="15" spans="1:16" s="4" customFormat="1" ht="14.25">
      <c r="A15" s="162"/>
      <c r="B15" s="41">
        <v>199</v>
      </c>
      <c r="C15" s="75" t="str">
        <f>IF(ISBLANK(B15),"",VLOOKUP(B15,'各艇ﾃﾞｰﾀ'!$B$4:$G$51,2,FALSE))</f>
        <v>サ－モン4</v>
      </c>
      <c r="D15" s="76">
        <f>IF(ISBLANK(B15),"",VLOOKUP(B15,'各艇ﾃﾞｰﾀ'!$B$4:$G$49,3,FALSE))</f>
        <v>9.03</v>
      </c>
      <c r="E15" s="74" t="s">
        <v>279</v>
      </c>
      <c r="F15" s="95"/>
      <c r="G15" s="41"/>
      <c r="H15" s="77"/>
      <c r="I15" s="78"/>
      <c r="J15" s="41"/>
      <c r="K15" s="50"/>
      <c r="L15" s="155"/>
      <c r="M15" s="158">
        <v>1</v>
      </c>
      <c r="N15" s="272"/>
      <c r="O15" s="273"/>
      <c r="P15" s="274"/>
    </row>
    <row r="16" spans="1:16" s="4" customFormat="1" ht="14.25">
      <c r="A16" s="160"/>
      <c r="B16" s="35">
        <v>1985</v>
      </c>
      <c r="C16" s="65" t="str">
        <f>IF(ISBLANK(B16),"",VLOOKUP(B16,'各艇ﾃﾞｰﾀ'!$B$4:$G$51,2,FALSE))</f>
        <v>波勝</v>
      </c>
      <c r="D16" s="81">
        <f>IF(ISBLANK(B16),"",VLOOKUP(B16,'各艇ﾃﾞｰﾀ'!$B$4:$G$49,3,FALSE))</f>
        <v>7.06</v>
      </c>
      <c r="E16" s="64" t="s">
        <v>279</v>
      </c>
      <c r="F16" s="93"/>
      <c r="G16" s="49"/>
      <c r="H16" s="82"/>
      <c r="I16" s="68"/>
      <c r="J16" s="164"/>
      <c r="K16" s="157"/>
      <c r="L16" s="66"/>
      <c r="M16" s="157">
        <v>1</v>
      </c>
      <c r="N16" s="299"/>
      <c r="O16" s="300"/>
      <c r="P16" s="301"/>
    </row>
    <row r="17" spans="1:16" s="4" customFormat="1" ht="14.25">
      <c r="A17" s="161"/>
      <c r="B17" s="38">
        <v>346</v>
      </c>
      <c r="C17" s="70" t="str">
        <f>IF(ISBLANK(B17),"",VLOOKUP(B17,'各艇ﾃﾞｰﾀ'!$B$4:$G$51,2,FALSE))</f>
        <v>飛車角</v>
      </c>
      <c r="D17" s="71">
        <f>IF(ISBLANK(B17),"",VLOOKUP(B17,'各艇ﾃﾞｰﾀ'!$B$4:$G$49,3,FALSE))</f>
        <v>8.49</v>
      </c>
      <c r="E17" s="69" t="s">
        <v>279</v>
      </c>
      <c r="F17" s="94"/>
      <c r="G17" s="38"/>
      <c r="H17" s="72"/>
      <c r="I17" s="73"/>
      <c r="J17" s="141"/>
      <c r="K17" s="39"/>
      <c r="L17" s="156"/>
      <c r="M17" s="39">
        <v>1</v>
      </c>
      <c r="N17" s="302"/>
      <c r="O17" s="303"/>
      <c r="P17" s="304"/>
    </row>
    <row r="18" spans="1:16" s="4" customFormat="1" ht="14.25">
      <c r="A18" s="161"/>
      <c r="B18" s="38">
        <v>2212</v>
      </c>
      <c r="C18" s="70" t="str">
        <f>IF(ISBLANK(B18),"",VLOOKUP(B18,'各艇ﾃﾞｰﾀ'!$B$4:$G$51,2,FALSE))</f>
        <v>衣笠</v>
      </c>
      <c r="D18" s="71">
        <f>IF(ISBLANK(B18),"",VLOOKUP(B18,'各艇ﾃﾞｰﾀ'!$B$4:$G$49,3,FALSE))</f>
        <v>8.95</v>
      </c>
      <c r="E18" s="69" t="s">
        <v>279</v>
      </c>
      <c r="F18" s="94"/>
      <c r="G18" s="38"/>
      <c r="H18" s="72"/>
      <c r="I18" s="73"/>
      <c r="J18" s="141"/>
      <c r="K18" s="159"/>
      <c r="L18" s="143"/>
      <c r="M18" s="39">
        <v>1</v>
      </c>
      <c r="N18" s="302"/>
      <c r="O18" s="303"/>
      <c r="P18" s="304"/>
    </row>
    <row r="19" spans="1:16" s="4" customFormat="1" ht="14.25">
      <c r="A19" s="161"/>
      <c r="B19" s="38">
        <v>4469</v>
      </c>
      <c r="C19" s="70" t="str">
        <f>IF(ISBLANK(B19),"",VLOOKUP(B19,'各艇ﾃﾞｰﾀ'!$B$4:$G$51,2,FALSE))</f>
        <v>未央</v>
      </c>
      <c r="D19" s="71">
        <f>IF(ISBLANK(B19),"",VLOOKUP(B19,'各艇ﾃﾞｰﾀ'!$B$4:$G$49,3,FALSE))</f>
        <v>7.01</v>
      </c>
      <c r="E19" s="69" t="s">
        <v>279</v>
      </c>
      <c r="F19" s="94"/>
      <c r="G19" s="38"/>
      <c r="H19" s="72"/>
      <c r="I19" s="73"/>
      <c r="J19" s="141"/>
      <c r="K19" s="39"/>
      <c r="L19" s="143"/>
      <c r="M19" s="39">
        <v>1</v>
      </c>
      <c r="N19" s="302"/>
      <c r="O19" s="303"/>
      <c r="P19" s="304"/>
    </row>
    <row r="20" spans="1:16" s="4" customFormat="1" ht="14.25">
      <c r="A20" s="162"/>
      <c r="B20" s="41">
        <v>380</v>
      </c>
      <c r="C20" s="75" t="str">
        <f>IF(ISBLANK(B20),"",VLOOKUP(B20,'各艇ﾃﾞｰﾀ'!$B$4:$G$51,2,FALSE))</f>
        <v>テティス 4</v>
      </c>
      <c r="D20" s="76">
        <f>IF(ISBLANK(B20),"",VLOOKUP(B20,'各艇ﾃﾞｰﾀ'!$B$4:$G$49,3,FALSE))</f>
        <v>10.16</v>
      </c>
      <c r="E20" s="74" t="s">
        <v>279</v>
      </c>
      <c r="F20" s="95"/>
      <c r="G20" s="141"/>
      <c r="H20" s="77"/>
      <c r="I20" s="78"/>
      <c r="J20" s="41"/>
      <c r="K20" s="42"/>
      <c r="L20" s="76"/>
      <c r="M20" s="42">
        <v>1</v>
      </c>
      <c r="N20" s="272"/>
      <c r="O20" s="273"/>
      <c r="P20" s="274"/>
    </row>
    <row r="21" spans="1:16" s="4" customFormat="1" ht="14.25">
      <c r="A21" s="163"/>
      <c r="B21" s="57">
        <v>312</v>
      </c>
      <c r="C21" s="80" t="str">
        <f>IF(ISBLANK(B21),"",VLOOKUP(B21,'各艇ﾃﾞｰﾀ'!$B$4:$G$51,2,FALSE))</f>
        <v>はやとり</v>
      </c>
      <c r="D21" s="81">
        <f>IF(ISBLANK(B21),"",VLOOKUP(B21,'各艇ﾃﾞｰﾀ'!$B$4:$G$49,3,FALSE))</f>
        <v>8.36</v>
      </c>
      <c r="E21" s="79" t="s">
        <v>279</v>
      </c>
      <c r="F21" s="96"/>
      <c r="G21" s="35"/>
      <c r="H21" s="82"/>
      <c r="I21" s="83"/>
      <c r="J21" s="164"/>
      <c r="K21" s="36"/>
      <c r="L21" s="154"/>
      <c r="M21" s="157">
        <v>1</v>
      </c>
      <c r="N21" s="305"/>
      <c r="O21" s="306"/>
      <c r="P21" s="307"/>
    </row>
    <row r="22" spans="1:16" s="4" customFormat="1" ht="14.25">
      <c r="A22" s="161"/>
      <c r="B22" s="38">
        <v>5752</v>
      </c>
      <c r="C22" s="70" t="str">
        <f>IF(ISBLANK(B22),"",VLOOKUP(B22,'各艇ﾃﾞｰﾀ'!$B$4:$G$51,2,FALSE))</f>
        <v>アルファ</v>
      </c>
      <c r="D22" s="71">
        <f>IF(ISBLANK(B22),"",VLOOKUP(B22,'各艇ﾃﾞｰﾀ'!$B$4:$G$49,3,FALSE))</f>
        <v>10.26</v>
      </c>
      <c r="E22" s="69" t="s">
        <v>177</v>
      </c>
      <c r="F22" s="94"/>
      <c r="G22" s="38"/>
      <c r="H22" s="72"/>
      <c r="I22" s="73"/>
      <c r="J22" s="38"/>
      <c r="K22" s="159"/>
      <c r="L22" s="71"/>
      <c r="M22" s="39">
        <v>1</v>
      </c>
      <c r="N22" s="302"/>
      <c r="O22" s="303"/>
      <c r="P22" s="304"/>
    </row>
    <row r="23" spans="1:16" s="4" customFormat="1" ht="14.25">
      <c r="A23" s="161"/>
      <c r="B23" s="38"/>
      <c r="C23" s="70">
        <f>IF(ISBLANK(B23),"",VLOOKUP(B23,'各艇ﾃﾞｰﾀ'!$B$4:$G$51,2,FALSE))</f>
      </c>
      <c r="D23" s="71">
        <f>IF(ISBLANK(B23),"",VLOOKUP(B23,'各艇ﾃﾞｰﾀ'!$B$4:$G$49,3,FALSE))</f>
      </c>
      <c r="E23" s="69"/>
      <c r="F23" s="94"/>
      <c r="G23" s="38"/>
      <c r="H23" s="72">
        <f>IF(ISBLANK(B23),"",VLOOKUP(B23,'各艇ﾃﾞｰﾀ'!$B$4:$G$49,4,FALSE))</f>
      </c>
      <c r="I23" s="73"/>
      <c r="J23" s="141"/>
      <c r="K23" s="39"/>
      <c r="L23" s="156"/>
      <c r="M23" s="39"/>
      <c r="N23" s="302"/>
      <c r="O23" s="303"/>
      <c r="P23" s="304"/>
    </row>
    <row r="24" spans="1:16" s="4" customFormat="1" ht="14.25">
      <c r="A24" s="162"/>
      <c r="B24" s="41"/>
      <c r="C24" s="75">
        <f>IF(ISBLANK(B24),"",VLOOKUP(B24,'各艇ﾃﾞｰﾀ'!$B$4:$G$51,2,FALSE))</f>
      </c>
      <c r="D24" s="76">
        <f>IF(ISBLANK(B24),"",VLOOKUP(B24,'各艇ﾃﾞｰﾀ'!$B$4:$G$49,3,FALSE))</f>
      </c>
      <c r="E24" s="74"/>
      <c r="F24" s="95"/>
      <c r="G24" s="41"/>
      <c r="H24" s="77">
        <f>IF(ISBLANK(B24),"",VLOOKUP(B24,'各艇ﾃﾞｰﾀ'!$B$4:$G$49,4,FALSE))</f>
      </c>
      <c r="I24" s="78"/>
      <c r="J24" s="41"/>
      <c r="K24" s="42"/>
      <c r="L24" s="76"/>
      <c r="M24" s="42"/>
      <c r="N24" s="272"/>
      <c r="O24" s="273"/>
      <c r="P24" s="274"/>
    </row>
    <row r="25" spans="1:16" ht="19.5" customHeight="1">
      <c r="A25" s="254" t="s">
        <v>74</v>
      </c>
      <c r="B25" s="255"/>
      <c r="C25" s="256"/>
      <c r="D25" s="275" t="s">
        <v>280</v>
      </c>
      <c r="E25" s="276"/>
      <c r="F25" s="277"/>
      <c r="G25" s="314" t="s">
        <v>288</v>
      </c>
      <c r="H25" s="316"/>
      <c r="I25" s="316"/>
      <c r="J25" s="316"/>
      <c r="K25" s="316"/>
      <c r="L25" s="316"/>
      <c r="M25" s="316"/>
      <c r="N25" s="316"/>
      <c r="O25" s="316"/>
      <c r="P25" s="317"/>
    </row>
    <row r="26" spans="1:16" ht="19.5" customHeight="1">
      <c r="A26" s="257"/>
      <c r="B26" s="258"/>
      <c r="C26" s="259"/>
      <c r="D26" s="278"/>
      <c r="E26" s="279"/>
      <c r="F26" s="280"/>
      <c r="G26" s="318"/>
      <c r="H26" s="319"/>
      <c r="I26" s="319"/>
      <c r="J26" s="319"/>
      <c r="K26" s="319"/>
      <c r="L26" s="319"/>
      <c r="M26" s="319"/>
      <c r="N26" s="319"/>
      <c r="O26" s="319"/>
      <c r="P26" s="320"/>
    </row>
    <row r="27" spans="1:16" ht="28.5" customHeight="1">
      <c r="A27" s="260"/>
      <c r="B27" s="261"/>
      <c r="C27" s="262"/>
      <c r="D27" s="278"/>
      <c r="E27" s="279"/>
      <c r="F27" s="280"/>
      <c r="G27" s="318"/>
      <c r="H27" s="319"/>
      <c r="I27" s="319"/>
      <c r="J27" s="319"/>
      <c r="K27" s="319"/>
      <c r="L27" s="319"/>
      <c r="M27" s="319"/>
      <c r="N27" s="319"/>
      <c r="O27" s="319"/>
      <c r="P27" s="320"/>
    </row>
    <row r="28" spans="1:16" ht="33.75" customHeight="1">
      <c r="A28" s="263" t="s">
        <v>161</v>
      </c>
      <c r="B28" s="264"/>
      <c r="C28" s="265"/>
      <c r="D28" s="281"/>
      <c r="E28" s="282"/>
      <c r="F28" s="283"/>
      <c r="G28" s="318"/>
      <c r="H28" s="319"/>
      <c r="I28" s="319"/>
      <c r="J28" s="319"/>
      <c r="K28" s="319"/>
      <c r="L28" s="319"/>
      <c r="M28" s="319"/>
      <c r="N28" s="319"/>
      <c r="O28" s="319"/>
      <c r="P28" s="320"/>
    </row>
    <row r="29" spans="1:16" ht="36.75" customHeight="1">
      <c r="A29" s="266"/>
      <c r="B29" s="267"/>
      <c r="C29" s="268"/>
      <c r="D29" s="275" t="s">
        <v>156</v>
      </c>
      <c r="E29" s="276"/>
      <c r="F29" s="277"/>
      <c r="G29" s="318"/>
      <c r="H29" s="319"/>
      <c r="I29" s="319"/>
      <c r="J29" s="319"/>
      <c r="K29" s="319"/>
      <c r="L29" s="319"/>
      <c r="M29" s="319"/>
      <c r="N29" s="319"/>
      <c r="O29" s="319"/>
      <c r="P29" s="320"/>
    </row>
    <row r="30" spans="1:16" ht="33.75" customHeight="1">
      <c r="A30" s="266"/>
      <c r="B30" s="267"/>
      <c r="C30" s="268"/>
      <c r="D30" s="278"/>
      <c r="E30" s="279"/>
      <c r="F30" s="280"/>
      <c r="G30" s="318"/>
      <c r="H30" s="319"/>
      <c r="I30" s="319"/>
      <c r="J30" s="319"/>
      <c r="K30" s="319"/>
      <c r="L30" s="319"/>
      <c r="M30" s="319"/>
      <c r="N30" s="319"/>
      <c r="O30" s="319"/>
      <c r="P30" s="320"/>
    </row>
    <row r="31" spans="1:16" ht="29.25" customHeight="1">
      <c r="A31" s="266"/>
      <c r="B31" s="267"/>
      <c r="C31" s="268"/>
      <c r="D31" s="278"/>
      <c r="E31" s="279"/>
      <c r="F31" s="280"/>
      <c r="G31" s="318"/>
      <c r="H31" s="319"/>
      <c r="I31" s="319"/>
      <c r="J31" s="319"/>
      <c r="K31" s="319"/>
      <c r="L31" s="319"/>
      <c r="M31" s="319"/>
      <c r="N31" s="319"/>
      <c r="O31" s="319"/>
      <c r="P31" s="320"/>
    </row>
    <row r="32" spans="1:16" ht="3" customHeight="1">
      <c r="A32" s="266"/>
      <c r="B32" s="267"/>
      <c r="C32" s="268"/>
      <c r="D32" s="278"/>
      <c r="E32" s="279"/>
      <c r="F32" s="280"/>
      <c r="G32" s="318"/>
      <c r="H32" s="319"/>
      <c r="I32" s="319"/>
      <c r="J32" s="319"/>
      <c r="K32" s="319"/>
      <c r="L32" s="319"/>
      <c r="M32" s="319"/>
      <c r="N32" s="319"/>
      <c r="O32" s="319"/>
      <c r="P32" s="320"/>
    </row>
    <row r="33" spans="1:16" ht="9.75" customHeight="1">
      <c r="A33" s="266"/>
      <c r="B33" s="267"/>
      <c r="C33" s="268"/>
      <c r="D33" s="278"/>
      <c r="E33" s="279"/>
      <c r="F33" s="280"/>
      <c r="G33" s="318"/>
      <c r="H33" s="319"/>
      <c r="I33" s="319"/>
      <c r="J33" s="319"/>
      <c r="K33" s="319"/>
      <c r="L33" s="319"/>
      <c r="M33" s="319"/>
      <c r="N33" s="319"/>
      <c r="O33" s="319"/>
      <c r="P33" s="320"/>
    </row>
    <row r="34" spans="1:16" ht="11.25" customHeight="1">
      <c r="A34" s="269"/>
      <c r="B34" s="270"/>
      <c r="C34" s="271"/>
      <c r="D34" s="281"/>
      <c r="E34" s="282"/>
      <c r="F34" s="283"/>
      <c r="G34" s="321"/>
      <c r="H34" s="322"/>
      <c r="I34" s="322"/>
      <c r="J34" s="322"/>
      <c r="K34" s="322"/>
      <c r="L34" s="322"/>
      <c r="M34" s="322"/>
      <c r="N34" s="322"/>
      <c r="O34" s="322"/>
      <c r="P34" s="323"/>
    </row>
    <row r="35" ht="11.25" customHeight="1"/>
    <row r="36" ht="11.25" customHeight="1"/>
  </sheetData>
  <sheetProtection password="EDAE" sheet="1"/>
  <mergeCells count="28">
    <mergeCell ref="N23:P23"/>
    <mergeCell ref="N22:P22"/>
    <mergeCell ref="A25:C27"/>
    <mergeCell ref="N24:P24"/>
    <mergeCell ref="A28:C34"/>
    <mergeCell ref="D25:F28"/>
    <mergeCell ref="D29:F34"/>
    <mergeCell ref="G25:P34"/>
    <mergeCell ref="N4:P4"/>
    <mergeCell ref="N17:P17"/>
    <mergeCell ref="N21:P21"/>
    <mergeCell ref="N19:P19"/>
    <mergeCell ref="N6:P6"/>
    <mergeCell ref="N20:P20"/>
    <mergeCell ref="N18:P18"/>
    <mergeCell ref="N14:P14"/>
    <mergeCell ref="N15:P15"/>
    <mergeCell ref="N16:P16"/>
    <mergeCell ref="D1:H1"/>
    <mergeCell ref="N13:P13"/>
    <mergeCell ref="N9:P9"/>
    <mergeCell ref="N11:P11"/>
    <mergeCell ref="N10:P10"/>
    <mergeCell ref="N7:P7"/>
    <mergeCell ref="N5:P5"/>
    <mergeCell ref="N8:P8"/>
    <mergeCell ref="B2:I2"/>
    <mergeCell ref="N12:P12"/>
  </mergeCells>
  <printOptions/>
  <pageMargins left="0.31" right="0.26" top="0.16" bottom="0.27" header="0.5118110236220472" footer="0.42"/>
  <pageSetup horizontalDpi="200" verticalDpi="200" orientation="landscape" paperSize="9" r:id="rId1"/>
</worksheet>
</file>

<file path=xl/worksheets/sheet6.xml><?xml version="1.0" encoding="utf-8"?>
<worksheet xmlns="http://schemas.openxmlformats.org/spreadsheetml/2006/main" xmlns:r="http://schemas.openxmlformats.org/officeDocument/2006/relationships">
  <dimension ref="A1:R35"/>
  <sheetViews>
    <sheetView zoomScale="75" zoomScaleNormal="75" zoomScalePageLayoutView="0" workbookViewId="0" topLeftCell="A1">
      <selection activeCell="Q1" sqref="Q1"/>
    </sheetView>
  </sheetViews>
  <sheetFormatPr defaultColWidth="9.00390625" defaultRowHeight="13.5"/>
  <cols>
    <col min="1" max="1" width="5.00390625" style="2" customWidth="1"/>
    <col min="2" max="2" width="8.00390625" style="2" customWidth="1"/>
    <col min="3" max="3" width="21.125" style="2" customWidth="1"/>
    <col min="4" max="4" width="8.375" style="2" customWidth="1"/>
    <col min="5" max="5" width="6.00390625" style="2" customWidth="1"/>
    <col min="6" max="6" width="12.25390625" style="2" customWidth="1"/>
    <col min="7" max="7" width="8.625" style="2" customWidth="1"/>
    <col min="8" max="8" width="6.50390625" style="2" customWidth="1"/>
    <col min="9" max="9" width="5.25390625" style="2" customWidth="1"/>
    <col min="10" max="10" width="9.75390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2.25390625" style="2" customWidth="1"/>
    <col min="17" max="17" width="8.375" style="2" customWidth="1"/>
    <col min="18" max="16384" width="9.00390625" style="2" customWidth="1"/>
  </cols>
  <sheetData>
    <row r="1" spans="2:15" ht="18.75" customHeight="1">
      <c r="B1" s="3"/>
      <c r="D1" s="329">
        <v>41231</v>
      </c>
      <c r="E1" s="329"/>
      <c r="F1" s="329"/>
      <c r="G1" s="329"/>
      <c r="H1" s="329"/>
      <c r="K1" s="8" t="s">
        <v>1</v>
      </c>
      <c r="L1" s="174" t="s">
        <v>135</v>
      </c>
      <c r="M1" s="8" t="s">
        <v>2</v>
      </c>
      <c r="N1" s="6">
        <v>41231</v>
      </c>
      <c r="O1" s="20">
        <v>0.4375</v>
      </c>
    </row>
    <row r="2" spans="2:15" ht="18.75" customHeight="1">
      <c r="B2" s="313" t="s">
        <v>166</v>
      </c>
      <c r="C2" s="313"/>
      <c r="D2" s="313"/>
      <c r="E2" s="313"/>
      <c r="F2" s="313"/>
      <c r="G2" s="313"/>
      <c r="H2" s="313"/>
      <c r="I2" s="292"/>
      <c r="J2" s="21"/>
      <c r="K2" s="97">
        <v>8.37</v>
      </c>
      <c r="L2" s="31" t="s">
        <v>3</v>
      </c>
      <c r="M2" s="9" t="s">
        <v>4</v>
      </c>
      <c r="N2" s="169">
        <v>19</v>
      </c>
      <c r="O2" s="7" t="s">
        <v>5</v>
      </c>
    </row>
    <row r="3" ht="12" customHeight="1"/>
    <row r="4" spans="1:16" s="4" customFormat="1" ht="16.5" customHeight="1">
      <c r="A4" s="12" t="s">
        <v>6</v>
      </c>
      <c r="B4" s="12" t="s">
        <v>7</v>
      </c>
      <c r="C4" s="12" t="s">
        <v>8</v>
      </c>
      <c r="D4" s="12" t="s">
        <v>9</v>
      </c>
      <c r="E4" s="12" t="s">
        <v>10</v>
      </c>
      <c r="F4" s="12" t="s">
        <v>11</v>
      </c>
      <c r="G4" s="12" t="s">
        <v>12</v>
      </c>
      <c r="H4" s="12" t="s">
        <v>13</v>
      </c>
      <c r="I4" s="12" t="s">
        <v>14</v>
      </c>
      <c r="J4" s="12" t="s">
        <v>15</v>
      </c>
      <c r="K4" s="12" t="s">
        <v>16</v>
      </c>
      <c r="L4" s="12" t="s">
        <v>17</v>
      </c>
      <c r="M4" s="12" t="s">
        <v>18</v>
      </c>
      <c r="N4" s="293" t="s">
        <v>19</v>
      </c>
      <c r="O4" s="294"/>
      <c r="P4" s="295"/>
    </row>
    <row r="5" spans="1:18" s="5" customFormat="1" ht="13.5" customHeight="1">
      <c r="A5" s="13"/>
      <c r="B5" s="14" t="s">
        <v>20</v>
      </c>
      <c r="C5" s="13"/>
      <c r="D5" s="15" t="s">
        <v>21</v>
      </c>
      <c r="E5" s="15"/>
      <c r="F5" s="14" t="s">
        <v>22</v>
      </c>
      <c r="G5" s="15" t="s">
        <v>23</v>
      </c>
      <c r="H5" s="14" t="s">
        <v>77</v>
      </c>
      <c r="I5" s="15" t="s">
        <v>24</v>
      </c>
      <c r="J5" s="15" t="s">
        <v>23</v>
      </c>
      <c r="K5" s="15" t="s">
        <v>25</v>
      </c>
      <c r="L5" s="15" t="s">
        <v>26</v>
      </c>
      <c r="M5" s="15"/>
      <c r="N5" s="296"/>
      <c r="O5" s="297"/>
      <c r="P5" s="298"/>
      <c r="R5" s="26"/>
    </row>
    <row r="6" spans="1:16" s="4" customFormat="1" ht="14.25">
      <c r="A6" s="160" t="s">
        <v>120</v>
      </c>
      <c r="B6" s="35">
        <v>1733</v>
      </c>
      <c r="C6" s="65" t="str">
        <f>IF(ISBLANK(B6),"",VLOOKUP(B6,'各艇ﾃﾞｰﾀ'!$B$4:$G$51,2,FALSE))</f>
        <v>ＵＦＯ</v>
      </c>
      <c r="D6" s="66">
        <f>IF(ISBLANK(B6),"",VLOOKUP(B6,'各艇ﾃﾞｰﾀ'!$B$4:$G$49,3,FALSE))</f>
        <v>9.52</v>
      </c>
      <c r="E6" s="64">
        <v>2</v>
      </c>
      <c r="F6" s="93">
        <v>0.5075810185185184</v>
      </c>
      <c r="G6" s="35">
        <f aca="true" t="shared" si="0" ref="G6:G22">(F6-$O$1)*86400.049</f>
        <v>6055.003433969901</v>
      </c>
      <c r="H6" s="67">
        <f>IF(ISBLANK(B6),"",VLOOKUP(B6,'各艇ﾃﾞｰﾀ'!$B$4:$G$49,5,FALSE))</f>
        <v>542</v>
      </c>
      <c r="I6" s="68">
        <v>0</v>
      </c>
      <c r="J6" s="36">
        <f aca="true" t="shared" si="1" ref="J6:J22">G6-H6*$K$2</f>
        <v>1518.4634339699014</v>
      </c>
      <c r="K6" s="36">
        <f aca="true" t="shared" si="2" ref="K6:K22">(J6-$J$6)/$K$2</f>
        <v>0</v>
      </c>
      <c r="L6" s="154">
        <f aca="true" t="shared" si="3" ref="L6:L22">$K$2/(G6/3600)</f>
        <v>4.976380332165107</v>
      </c>
      <c r="M6" s="36">
        <f aca="true" t="shared" si="4" ref="M6:M22">20*($N$2+1-A6)/$N$2</f>
        <v>20</v>
      </c>
      <c r="N6" s="333"/>
      <c r="O6" s="334"/>
      <c r="P6" s="335"/>
    </row>
    <row r="7" spans="1:16" s="4" customFormat="1" ht="14.25">
      <c r="A7" s="161" t="s">
        <v>121</v>
      </c>
      <c r="B7" s="38">
        <v>5752</v>
      </c>
      <c r="C7" s="70" t="str">
        <f>IF(ISBLANK(B7),"",VLOOKUP(B7,'各艇ﾃﾞｰﾀ'!$B$4:$G$51,2,FALSE))</f>
        <v>アルファ</v>
      </c>
      <c r="D7" s="71">
        <f>IF(ISBLANK(B7),"",VLOOKUP(B7,'各艇ﾃﾞｰﾀ'!$B$4:$G$49,3,FALSE))</f>
        <v>10.26</v>
      </c>
      <c r="E7" s="69">
        <v>1</v>
      </c>
      <c r="F7" s="94">
        <v>0.5061111111111111</v>
      </c>
      <c r="G7" s="165">
        <f t="shared" si="0"/>
        <v>5928.00336194444</v>
      </c>
      <c r="H7" s="72">
        <f>IF(ISBLANK(B7),"",VLOOKUP(B7,'各艇ﾃﾞｰﾀ'!$B$4:$G$49,5,FALSE))</f>
        <v>526</v>
      </c>
      <c r="I7" s="167">
        <v>0</v>
      </c>
      <c r="J7" s="159">
        <f t="shared" si="1"/>
        <v>1525.3833619444404</v>
      </c>
      <c r="K7" s="159">
        <f t="shared" si="2"/>
        <v>0.8267536409246059</v>
      </c>
      <c r="L7" s="143">
        <f t="shared" si="3"/>
        <v>5.082993068701031</v>
      </c>
      <c r="M7" s="39">
        <f t="shared" si="4"/>
        <v>18.94736842105263</v>
      </c>
      <c r="N7" s="309"/>
      <c r="O7" s="324"/>
      <c r="P7" s="325"/>
    </row>
    <row r="8" spans="1:16" s="4" customFormat="1" ht="14.25">
      <c r="A8" s="161" t="s">
        <v>122</v>
      </c>
      <c r="B8" s="38">
        <v>321</v>
      </c>
      <c r="C8" s="70" t="str">
        <f>IF(ISBLANK(B8),"",VLOOKUP(B8,'各艇ﾃﾞｰﾀ'!$B$4:$G$51,2,FALSE))</f>
        <v>ケロニア</v>
      </c>
      <c r="D8" s="71">
        <f>IF(ISBLANK(B8),"",VLOOKUP(B8,'各艇ﾃﾞｰﾀ'!$B$4:$G$49,3,FALSE))</f>
        <v>9.04</v>
      </c>
      <c r="E8" s="69">
        <v>5</v>
      </c>
      <c r="F8" s="94">
        <v>0.509363425925926</v>
      </c>
      <c r="G8" s="141">
        <f t="shared" si="0"/>
        <v>6209.003521307875</v>
      </c>
      <c r="H8" s="72">
        <f>IF(ISBLANK(B8),"",VLOOKUP(B8,'各艇ﾃﾞｰﾀ'!$B$4:$G$49,5,FALSE))</f>
        <v>553.1231481336428</v>
      </c>
      <c r="I8" s="147">
        <v>0</v>
      </c>
      <c r="J8" s="148">
        <f t="shared" si="1"/>
        <v>1579.362771429286</v>
      </c>
      <c r="K8" s="148">
        <f t="shared" si="2"/>
        <v>7.2759065064975745</v>
      </c>
      <c r="L8" s="71">
        <f t="shared" si="3"/>
        <v>4.852952635087722</v>
      </c>
      <c r="M8" s="159">
        <f t="shared" si="4"/>
        <v>17.894736842105264</v>
      </c>
      <c r="N8" s="309"/>
      <c r="O8" s="324"/>
      <c r="P8" s="325"/>
    </row>
    <row r="9" spans="1:16" s="4" customFormat="1" ht="14.25">
      <c r="A9" s="161" t="s">
        <v>114</v>
      </c>
      <c r="B9" s="38">
        <v>312</v>
      </c>
      <c r="C9" s="70" t="str">
        <f>IF(ISBLANK(B9),"",VLOOKUP(B9,'各艇ﾃﾞｰﾀ'!$B$4:$G$51,2,FALSE))</f>
        <v>はやとり</v>
      </c>
      <c r="D9" s="71">
        <f>IF(ISBLANK(B9),"",VLOOKUP(B9,'各艇ﾃﾞｰﾀ'!$B$4:$G$49,3,FALSE))</f>
        <v>8.36</v>
      </c>
      <c r="E9" s="69">
        <v>8</v>
      </c>
      <c r="F9" s="94">
        <v>0.5111805555555555</v>
      </c>
      <c r="G9" s="38">
        <f t="shared" si="0"/>
        <v>6366.003610347219</v>
      </c>
      <c r="H9" s="72">
        <f>IF(ISBLANK(B9),"",VLOOKUP(B9,'各艇ﾃﾞｰﾀ'!$B$4:$G$49,5,FALSE))</f>
        <v>571</v>
      </c>
      <c r="I9" s="147">
        <v>0</v>
      </c>
      <c r="J9" s="148">
        <f t="shared" si="1"/>
        <v>1586.7336103472198</v>
      </c>
      <c r="K9" s="148">
        <f t="shared" si="2"/>
        <v>8.156532422618689</v>
      </c>
      <c r="L9" s="156">
        <f t="shared" si="3"/>
        <v>4.733267815152325</v>
      </c>
      <c r="M9" s="39">
        <f t="shared" si="4"/>
        <v>16.842105263157894</v>
      </c>
      <c r="N9" s="309"/>
      <c r="O9" s="324"/>
      <c r="P9" s="325"/>
    </row>
    <row r="10" spans="1:16" s="4" customFormat="1" ht="14.25">
      <c r="A10" s="162" t="s">
        <v>123</v>
      </c>
      <c r="B10" s="41">
        <v>6166</v>
      </c>
      <c r="C10" s="75" t="str">
        <f>IF(ISBLANK(B10),"",VLOOKUP(B10,'各艇ﾃﾞｰﾀ'!$B$4:$G$51,2,FALSE))</f>
        <v>HAURAKI</v>
      </c>
      <c r="D10" s="76">
        <f>IF(ISBLANK(B10),"",VLOOKUP(B10,'各艇ﾃﾞｰﾀ'!$B$4:$G$49,3,FALSE))</f>
        <v>10.01</v>
      </c>
      <c r="E10" s="74">
        <v>4</v>
      </c>
      <c r="F10" s="95">
        <v>0.5086574074074074</v>
      </c>
      <c r="G10" s="166">
        <f t="shared" si="0"/>
        <v>6148.003486712962</v>
      </c>
      <c r="H10" s="77">
        <f>IF(ISBLANK(B10),"",VLOOKUP(B10,'各艇ﾃﾞｰﾀ'!$B$4:$G$49,5,FALSE))</f>
        <v>531</v>
      </c>
      <c r="I10" s="78">
        <v>0</v>
      </c>
      <c r="J10" s="42">
        <f t="shared" si="1"/>
        <v>1703.5334867129623</v>
      </c>
      <c r="K10" s="42">
        <f t="shared" si="2"/>
        <v>22.111117412552073</v>
      </c>
      <c r="L10" s="76">
        <f t="shared" si="3"/>
        <v>4.901103271187329</v>
      </c>
      <c r="M10" s="50">
        <f t="shared" si="4"/>
        <v>15.789473684210526</v>
      </c>
      <c r="N10" s="326"/>
      <c r="O10" s="327"/>
      <c r="P10" s="328"/>
    </row>
    <row r="11" spans="1:16" s="4" customFormat="1" ht="14.25">
      <c r="A11" s="163" t="s">
        <v>124</v>
      </c>
      <c r="B11" s="49">
        <v>2212</v>
      </c>
      <c r="C11" s="80" t="str">
        <f>IF(ISBLANK(B11),"",VLOOKUP(B11,'各艇ﾃﾞｰﾀ'!$B$4:$G$51,2,FALSE))</f>
        <v>衣笠</v>
      </c>
      <c r="D11" s="81">
        <f>IF(ISBLANK(B11),"",VLOOKUP(B11,'各艇ﾃﾞｰﾀ'!$B$4:$G$49,3,FALSE))</f>
        <v>8.95</v>
      </c>
      <c r="E11" s="79">
        <v>7</v>
      </c>
      <c r="F11" s="96">
        <v>0.511087962962963</v>
      </c>
      <c r="G11" s="164">
        <f t="shared" si="0"/>
        <v>6358.003605810188</v>
      </c>
      <c r="H11" s="82">
        <f>IF(ISBLANK(B11),"",VLOOKUP(B11,'各艇ﾃﾞｰﾀ'!$B$4:$G$49,5,FALSE))</f>
        <v>556</v>
      </c>
      <c r="I11" s="12">
        <v>0</v>
      </c>
      <c r="J11" s="36">
        <f t="shared" si="1"/>
        <v>1704.2836058101884</v>
      </c>
      <c r="K11" s="157">
        <f t="shared" si="2"/>
        <v>22.200737376378378</v>
      </c>
      <c r="L11" s="154">
        <f t="shared" si="3"/>
        <v>4.739223483998062</v>
      </c>
      <c r="M11" s="36">
        <f t="shared" si="4"/>
        <v>14.736842105263158</v>
      </c>
      <c r="N11" s="330"/>
      <c r="O11" s="331"/>
      <c r="P11" s="332"/>
    </row>
    <row r="12" spans="1:16" s="4" customFormat="1" ht="14.25">
      <c r="A12" s="161" t="s">
        <v>125</v>
      </c>
      <c r="B12" s="38">
        <v>380</v>
      </c>
      <c r="C12" s="70" t="str">
        <f>IF(ISBLANK(B12),"",VLOOKUP(B12,'各艇ﾃﾞｰﾀ'!$B$4:$G$51,2,FALSE))</f>
        <v>テティス 4</v>
      </c>
      <c r="D12" s="71">
        <f>IF(ISBLANK(B12),"",VLOOKUP(B12,'各艇ﾃﾞｰﾀ'!$B$4:$G$49,3,FALSE))</f>
        <v>10.16</v>
      </c>
      <c r="E12" s="69">
        <v>3</v>
      </c>
      <c r="F12" s="94">
        <v>0.5086342592592593</v>
      </c>
      <c r="G12" s="141">
        <f t="shared" si="0"/>
        <v>6146.003485578708</v>
      </c>
      <c r="H12" s="72">
        <f>IF(ISBLANK(B12),"",VLOOKUP(B12,'各艇ﾃﾞｰﾀ'!$B$4:$G$49,5,FALSE))</f>
        <v>528</v>
      </c>
      <c r="I12" s="147">
        <v>0</v>
      </c>
      <c r="J12" s="159">
        <f t="shared" si="1"/>
        <v>1726.6434855787084</v>
      </c>
      <c r="K12" s="148">
        <f t="shared" si="2"/>
        <v>24.872168650992467</v>
      </c>
      <c r="L12" s="143">
        <f t="shared" si="3"/>
        <v>4.902698163237824</v>
      </c>
      <c r="M12" s="159">
        <f t="shared" si="4"/>
        <v>13.68421052631579</v>
      </c>
      <c r="N12" s="309"/>
      <c r="O12" s="324"/>
      <c r="P12" s="325"/>
    </row>
    <row r="13" spans="1:16" s="4" customFormat="1" ht="14.25">
      <c r="A13" s="161" t="s">
        <v>126</v>
      </c>
      <c r="B13" s="38">
        <v>6352</v>
      </c>
      <c r="C13" s="70" t="str">
        <f>IF(ISBLANK(B13),"",VLOOKUP(B13,'各艇ﾃﾞｰﾀ'!$B$4:$G$51,2,FALSE))</f>
        <v>ｸﾞﾗﾝｱﾙﾏｼﾞﾛ</v>
      </c>
      <c r="D13" s="71">
        <f>IF(ISBLANK(B13),"",VLOOKUP(B13,'各艇ﾃﾞｰﾀ'!$B$4:$G$49,3,FALSE))</f>
        <v>9.81</v>
      </c>
      <c r="E13" s="69">
        <v>6</v>
      </c>
      <c r="F13" s="94">
        <v>0.5096180555555555</v>
      </c>
      <c r="G13" s="38">
        <f t="shared" si="0"/>
        <v>6231.003533784718</v>
      </c>
      <c r="H13" s="72">
        <f>IF(ISBLANK(B13),"",VLOOKUP(B13,'各艇ﾃﾞｰﾀ'!$B$4:$G$49,5,FALSE))</f>
        <v>536</v>
      </c>
      <c r="I13" s="247">
        <v>0</v>
      </c>
      <c r="J13" s="39">
        <f t="shared" si="1"/>
        <v>1744.6835337847178</v>
      </c>
      <c r="K13" s="39">
        <f t="shared" si="2"/>
        <v>27.027491017301845</v>
      </c>
      <c r="L13" s="143">
        <f t="shared" si="3"/>
        <v>4.835818152986634</v>
      </c>
      <c r="M13" s="148">
        <f t="shared" si="4"/>
        <v>12.631578947368421</v>
      </c>
      <c r="N13" s="309"/>
      <c r="O13" s="324"/>
      <c r="P13" s="325"/>
    </row>
    <row r="14" spans="1:16" s="4" customFormat="1" ht="14.25">
      <c r="A14" s="161" t="s">
        <v>127</v>
      </c>
      <c r="B14" s="38">
        <v>1985</v>
      </c>
      <c r="C14" s="70" t="str">
        <f>IF(ISBLANK(B14),"",VLOOKUP(B14,'各艇ﾃﾞｰﾀ'!$B$4:$G$51,2,FALSE))</f>
        <v>波勝</v>
      </c>
      <c r="D14" s="71">
        <f>IF(ISBLANK(B14),"",VLOOKUP(B14,'各艇ﾃﾞｰﾀ'!$B$4:$G$49,3,FALSE))</f>
        <v>7.06</v>
      </c>
      <c r="E14" s="69">
        <v>10</v>
      </c>
      <c r="F14" s="94">
        <v>0.5178819444444445</v>
      </c>
      <c r="G14" s="165">
        <f t="shared" si="0"/>
        <v>6945.003938715279</v>
      </c>
      <c r="H14" s="72">
        <f>IF(ISBLANK(B14),"",VLOOKUP(B14,'各艇ﾃﾞｰﾀ'!$B$4:$G$49,5,FALSE))</f>
        <v>611</v>
      </c>
      <c r="I14" s="147">
        <v>0</v>
      </c>
      <c r="J14" s="148">
        <f t="shared" si="1"/>
        <v>1830.9339387152795</v>
      </c>
      <c r="K14" s="39">
        <f t="shared" si="2"/>
        <v>37.33219889431041</v>
      </c>
      <c r="L14" s="143">
        <f t="shared" si="3"/>
        <v>4.338658446545671</v>
      </c>
      <c r="M14" s="39">
        <f t="shared" si="4"/>
        <v>11.578947368421053</v>
      </c>
      <c r="N14" s="309"/>
      <c r="O14" s="324"/>
      <c r="P14" s="325"/>
    </row>
    <row r="15" spans="1:16" s="4" customFormat="1" ht="14.25">
      <c r="A15" s="162" t="s">
        <v>128</v>
      </c>
      <c r="B15" s="41">
        <v>199</v>
      </c>
      <c r="C15" s="75" t="str">
        <f>IF(ISBLANK(B15),"",VLOOKUP(B15,'各艇ﾃﾞｰﾀ'!$B$4:$G$51,2,FALSE))</f>
        <v>サ－モン4</v>
      </c>
      <c r="D15" s="76">
        <f>IF(ISBLANK(B15),"",VLOOKUP(B15,'各艇ﾃﾞｰﾀ'!$B$4:$G$49,3,FALSE))</f>
        <v>9.03</v>
      </c>
      <c r="E15" s="74">
        <v>9</v>
      </c>
      <c r="F15" s="95">
        <v>0.5149421296296296</v>
      </c>
      <c r="G15" s="41">
        <f t="shared" si="0"/>
        <v>6691.003794664349</v>
      </c>
      <c r="H15" s="77">
        <f>IF(ISBLANK(B15),"",VLOOKUP(B15,'各艇ﾃﾞｰﾀ'!$B$4:$G$49,5,FALSE))</f>
        <v>554</v>
      </c>
      <c r="I15" s="78">
        <v>0</v>
      </c>
      <c r="J15" s="42">
        <f t="shared" si="1"/>
        <v>2054.023794664349</v>
      </c>
      <c r="K15" s="158">
        <f t="shared" si="2"/>
        <v>63.985706176158644</v>
      </c>
      <c r="L15" s="76">
        <f t="shared" si="3"/>
        <v>4.503360172060933</v>
      </c>
      <c r="M15" s="50">
        <f t="shared" si="4"/>
        <v>10.526315789473685</v>
      </c>
      <c r="N15" s="326"/>
      <c r="O15" s="327"/>
      <c r="P15" s="328"/>
    </row>
    <row r="16" spans="1:18" s="4" customFormat="1" ht="14.25">
      <c r="A16" s="160" t="s">
        <v>115</v>
      </c>
      <c r="B16" s="35">
        <v>4400</v>
      </c>
      <c r="C16" s="65" t="str">
        <f>IF(ISBLANK(B16),"",VLOOKUP(B16,'各艇ﾃﾞｰﾀ'!$B$4:$G$51,2,FALSE))</f>
        <v>アイデアル</v>
      </c>
      <c r="D16" s="81">
        <f>IF(ISBLANK(B16),"",VLOOKUP(B16,'各艇ﾃﾞｰﾀ'!$B$4:$G$49,3,FALSE))</f>
        <v>7.84</v>
      </c>
      <c r="E16" s="64">
        <v>12</v>
      </c>
      <c r="F16" s="93">
        <v>0.5194907407407408</v>
      </c>
      <c r="G16" s="35">
        <f t="shared" si="0"/>
        <v>7084.004017546297</v>
      </c>
      <c r="H16" s="82">
        <f>IF(ISBLANK(B16),"",VLOOKUP(B16,'各艇ﾃﾞｰﾀ'!$B$4:$G$49,5,FALSE))</f>
        <v>586</v>
      </c>
      <c r="I16" s="12">
        <v>0</v>
      </c>
      <c r="J16" s="157">
        <f t="shared" si="1"/>
        <v>2179.1840175462976</v>
      </c>
      <c r="K16" s="36">
        <f t="shared" si="2"/>
        <v>78.93913782274745</v>
      </c>
      <c r="L16" s="154">
        <f t="shared" si="3"/>
        <v>4.253526667315032</v>
      </c>
      <c r="M16" s="157">
        <f t="shared" si="4"/>
        <v>9.473684210526315</v>
      </c>
      <c r="N16" s="330"/>
      <c r="O16" s="331"/>
      <c r="P16" s="332"/>
      <c r="R16" s="168"/>
    </row>
    <row r="17" spans="1:16" s="4" customFormat="1" ht="14.25">
      <c r="A17" s="161" t="s">
        <v>116</v>
      </c>
      <c r="B17" s="38">
        <v>4469</v>
      </c>
      <c r="C17" s="70" t="str">
        <f>IF(ISBLANK(B17),"",VLOOKUP(B17,'各艇ﾃﾞｰﾀ'!$B$4:$G$51,2,FALSE))</f>
        <v>未央</v>
      </c>
      <c r="D17" s="71">
        <f>IF(ISBLANK(B17),"",VLOOKUP(B17,'各艇ﾃﾞｰﾀ'!$B$4:$G$49,3,FALSE))</f>
        <v>7.01</v>
      </c>
      <c r="E17" s="69">
        <v>15</v>
      </c>
      <c r="F17" s="94">
        <v>0.5225578703703704</v>
      </c>
      <c r="G17" s="38">
        <f t="shared" si="0"/>
        <v>7349.004167835649</v>
      </c>
      <c r="H17" s="72">
        <f>IF(ISBLANK(B17),"",VLOOKUP(B17,'各艇ﾃﾞｰﾀ'!$B$4:$G$49,5,FALSE))</f>
        <v>612.9739941958445</v>
      </c>
      <c r="I17" s="147">
        <v>0</v>
      </c>
      <c r="J17" s="148">
        <f t="shared" si="1"/>
        <v>2218.4118364164315</v>
      </c>
      <c r="K17" s="39">
        <f t="shared" si="2"/>
        <v>83.62585453363562</v>
      </c>
      <c r="L17" s="143">
        <f t="shared" si="3"/>
        <v>4.100147354913551</v>
      </c>
      <c r="M17" s="148">
        <f t="shared" si="4"/>
        <v>8.421052631578947</v>
      </c>
      <c r="N17" s="309"/>
      <c r="O17" s="324"/>
      <c r="P17" s="325"/>
    </row>
    <row r="18" spans="1:16" s="4" customFormat="1" ht="14.25">
      <c r="A18" s="161" t="s">
        <v>129</v>
      </c>
      <c r="B18" s="38">
        <v>162</v>
      </c>
      <c r="C18" s="70" t="str">
        <f>IF(ISBLANK(B18),"",VLOOKUP(B18,'各艇ﾃﾞｰﾀ'!$B$4:$G$51,2,FALSE))</f>
        <v>ﾌｪﾆｯｸｽ</v>
      </c>
      <c r="D18" s="71">
        <f>IF(ISBLANK(B18),"",VLOOKUP(B18,'各艇ﾃﾞｰﾀ'!$B$4:$G$49,3,FALSE))</f>
        <v>8.68</v>
      </c>
      <c r="E18" s="69">
        <v>11</v>
      </c>
      <c r="F18" s="94">
        <v>0.5181365740740741</v>
      </c>
      <c r="G18" s="38">
        <f t="shared" si="0"/>
        <v>6967.003951192131</v>
      </c>
      <c r="H18" s="72">
        <f>IF(ISBLANK(B18),"",VLOOKUP(B18,'各艇ﾃﾞｰﾀ'!$B$4:$G$49,5,FALSE))</f>
        <v>561.9188028663621</v>
      </c>
      <c r="I18" s="73">
        <v>0</v>
      </c>
      <c r="J18" s="148">
        <f t="shared" si="1"/>
        <v>2263.743571200682</v>
      </c>
      <c r="K18" s="159">
        <f t="shared" si="2"/>
        <v>89.04183240511117</v>
      </c>
      <c r="L18" s="71">
        <f t="shared" si="3"/>
        <v>4.324958075392519</v>
      </c>
      <c r="M18" s="148">
        <f t="shared" si="4"/>
        <v>7.368421052631579</v>
      </c>
      <c r="N18" s="309"/>
      <c r="O18" s="324"/>
      <c r="P18" s="325"/>
    </row>
    <row r="19" spans="1:16" s="4" customFormat="1" ht="14.25">
      <c r="A19" s="161" t="s">
        <v>130</v>
      </c>
      <c r="B19" s="89">
        <v>319</v>
      </c>
      <c r="C19" s="70" t="str">
        <f>IF(ISBLANK(B19),"",VLOOKUP(B19,'各艇ﾃﾞｰﾀ'!$B$4:$G$51,2,FALSE))</f>
        <v>かまくら</v>
      </c>
      <c r="D19" s="71">
        <f>IF(ISBLANK(B19),"",VLOOKUP(B19,'各艇ﾃﾞｰﾀ'!$B$4:$G$49,3,FALSE))</f>
        <v>6.98</v>
      </c>
      <c r="E19" s="69">
        <v>16</v>
      </c>
      <c r="F19" s="94">
        <v>0.5258449074074074</v>
      </c>
      <c r="G19" s="165">
        <f t="shared" si="0"/>
        <v>7633.004328900463</v>
      </c>
      <c r="H19" s="72">
        <f>IF(ISBLANK(B19),"",VLOOKUP(B19,'各艇ﾃﾞｰﾀ'!$B$4:$G$49,5,FALSE))</f>
        <v>614</v>
      </c>
      <c r="I19" s="167">
        <v>0</v>
      </c>
      <c r="J19" s="148">
        <f t="shared" si="1"/>
        <v>2493.824328900464</v>
      </c>
      <c r="K19" s="39">
        <f t="shared" si="2"/>
        <v>116.53057287103498</v>
      </c>
      <c r="L19" s="156">
        <f t="shared" si="3"/>
        <v>3.9475937260919283</v>
      </c>
      <c r="M19" s="148">
        <f t="shared" si="4"/>
        <v>6.315789473684211</v>
      </c>
      <c r="N19" s="302"/>
      <c r="O19" s="303"/>
      <c r="P19" s="304"/>
    </row>
    <row r="20" spans="1:18" s="4" customFormat="1" ht="14.25">
      <c r="A20" s="162" t="s">
        <v>131</v>
      </c>
      <c r="B20" s="41">
        <v>1611</v>
      </c>
      <c r="C20" s="75" t="str">
        <f>IF(ISBLANK(B20),"",VLOOKUP(B20,'各艇ﾃﾞｰﾀ'!$B$4:$G$51,2,FALSE))</f>
        <v>ﾈﾌﾟﾁｭｰﾝXⅡ</v>
      </c>
      <c r="D20" s="76">
        <f>IF(ISBLANK(B20),"",VLOOKUP(B20,'各艇ﾃﾞｰﾀ'!$B$4:$G$49,3,FALSE))</f>
        <v>8.44</v>
      </c>
      <c r="E20" s="74">
        <v>13</v>
      </c>
      <c r="F20" s="95">
        <v>0.521550925925926</v>
      </c>
      <c r="G20" s="41">
        <f t="shared" si="0"/>
        <v>7262.004118495377</v>
      </c>
      <c r="H20" s="77">
        <f>IF(ISBLANK(B20),"",VLOOKUP(B20,'各艇ﾃﾞｰﾀ'!$B$4:$G$49,5,FALSE))</f>
        <v>568.510620302347</v>
      </c>
      <c r="I20" s="78">
        <v>0</v>
      </c>
      <c r="J20" s="42">
        <f t="shared" si="1"/>
        <v>2503.5702265647333</v>
      </c>
      <c r="K20" s="158">
        <f t="shared" si="2"/>
        <v>117.69495729926308</v>
      </c>
      <c r="L20" s="76">
        <f t="shared" si="3"/>
        <v>4.149267820333195</v>
      </c>
      <c r="M20" s="42">
        <f t="shared" si="4"/>
        <v>5.2631578947368425</v>
      </c>
      <c r="N20" s="272"/>
      <c r="O20" s="273"/>
      <c r="P20" s="274"/>
      <c r="R20" s="248"/>
    </row>
    <row r="21" spans="1:16" s="4" customFormat="1" ht="14.25">
      <c r="A21" s="163" t="s">
        <v>132</v>
      </c>
      <c r="B21" s="49">
        <v>346</v>
      </c>
      <c r="C21" s="80" t="str">
        <f>IF(ISBLANK(B21),"",VLOOKUP(B21,'各艇ﾃﾞｰﾀ'!$B$4:$G$51,2,FALSE))</f>
        <v>飛車角</v>
      </c>
      <c r="D21" s="81">
        <f>IF(ISBLANK(B21),"",VLOOKUP(B21,'各艇ﾃﾞｰﾀ'!$B$4:$G$49,3,FALSE))</f>
        <v>8.49</v>
      </c>
      <c r="E21" s="79">
        <v>14</v>
      </c>
      <c r="F21" s="96">
        <v>0.5222916666666667</v>
      </c>
      <c r="G21" s="35">
        <f t="shared" si="0"/>
        <v>7326.00415479167</v>
      </c>
      <c r="H21" s="82">
        <f>IF(ISBLANK(B21),"",VLOOKUP(B21,'各艇ﾃﾞｰﾀ'!$B$4:$G$49,5,FALSE))</f>
        <v>567</v>
      </c>
      <c r="I21" s="12">
        <v>0</v>
      </c>
      <c r="J21" s="157">
        <f t="shared" si="1"/>
        <v>2580.21415479167</v>
      </c>
      <c r="K21" s="36">
        <f t="shared" si="2"/>
        <v>126.85193797153747</v>
      </c>
      <c r="L21" s="154">
        <f t="shared" si="3"/>
        <v>4.113019780406726</v>
      </c>
      <c r="M21" s="157">
        <f t="shared" si="4"/>
        <v>4.2105263157894735</v>
      </c>
      <c r="N21" s="305"/>
      <c r="O21" s="306"/>
      <c r="P21" s="307"/>
    </row>
    <row r="22" spans="1:16" s="4" customFormat="1" ht="14.25">
      <c r="A22" s="161" t="s">
        <v>133</v>
      </c>
      <c r="B22" s="38">
        <v>131</v>
      </c>
      <c r="C22" s="70" t="str">
        <f>IF(ISBLANK(B22),"",VLOOKUP(B22,'各艇ﾃﾞｰﾀ'!$B$4:$G$51,2,FALSE))</f>
        <v>ふるたか</v>
      </c>
      <c r="D22" s="71">
        <f>IF(ISBLANK(B22),"",VLOOKUP(B22,'各艇ﾃﾞｰﾀ'!$B$4:$G$49,3,FALSE))</f>
        <v>8.32</v>
      </c>
      <c r="E22" s="69">
        <v>17</v>
      </c>
      <c r="F22" s="94">
        <v>0.5320138888888889</v>
      </c>
      <c r="G22" s="165">
        <f t="shared" si="0"/>
        <v>8166.004631180556</v>
      </c>
      <c r="H22" s="72">
        <f>IF(ISBLANK(B22),"",VLOOKUP(B22,'各艇ﾃﾞｰﾀ'!$B$4:$G$49,5,FALSE))</f>
        <v>572</v>
      </c>
      <c r="I22" s="147">
        <v>0</v>
      </c>
      <c r="J22" s="148">
        <f t="shared" si="1"/>
        <v>3378.364631180557</v>
      </c>
      <c r="K22" s="159">
        <f t="shared" si="2"/>
        <v>222.21041782684057</v>
      </c>
      <c r="L22" s="143">
        <f t="shared" si="3"/>
        <v>3.6899317794831847</v>
      </c>
      <c r="M22" s="148">
        <f t="shared" si="4"/>
        <v>3.1578947368421053</v>
      </c>
      <c r="N22" s="302"/>
      <c r="O22" s="303"/>
      <c r="P22" s="304"/>
    </row>
    <row r="23" spans="1:16" s="4" customFormat="1" ht="14.25">
      <c r="A23" s="161"/>
      <c r="B23" s="38">
        <v>4323</v>
      </c>
      <c r="C23" s="70" t="str">
        <f>IF(ISBLANK(B23),"",VLOOKUP(B23,'各艇ﾃﾞｰﾀ'!$B$4:$G$51,2,FALSE))</f>
        <v>飛天</v>
      </c>
      <c r="D23" s="71">
        <f>IF(ISBLANK(B23),"",VLOOKUP(B23,'各艇ﾃﾞｰﾀ'!$B$4:$G$49,3,FALSE))</f>
        <v>7.08</v>
      </c>
      <c r="E23" s="69" t="s">
        <v>294</v>
      </c>
      <c r="F23" s="94"/>
      <c r="G23" s="38"/>
      <c r="H23" s="72"/>
      <c r="I23" s="147"/>
      <c r="J23" s="141"/>
      <c r="K23" s="148"/>
      <c r="L23" s="143"/>
      <c r="M23" s="148">
        <v>1</v>
      </c>
      <c r="N23" s="302"/>
      <c r="O23" s="303"/>
      <c r="P23" s="304"/>
    </row>
    <row r="24" spans="1:16" s="4" customFormat="1" ht="14.25">
      <c r="A24" s="161"/>
      <c r="B24" s="38">
        <v>2777</v>
      </c>
      <c r="C24" s="70" t="str">
        <f>IF(ISBLANK(B24),"",VLOOKUP(B24,'各艇ﾃﾞｰﾀ'!$B$4:$G$51,2,FALSE))</f>
        <v>桜工</v>
      </c>
      <c r="D24" s="71">
        <f>IF(ISBLANK(B24),"",VLOOKUP(B24,'各艇ﾃﾞｰﾀ'!$B$4:$G$49,3,FALSE))</f>
        <v>9.1</v>
      </c>
      <c r="E24" s="69" t="s">
        <v>295</v>
      </c>
      <c r="F24" s="94"/>
      <c r="G24" s="165"/>
      <c r="H24" s="72"/>
      <c r="I24" s="147"/>
      <c r="J24" s="141"/>
      <c r="K24" s="39"/>
      <c r="L24" s="143"/>
      <c r="M24" s="148">
        <v>1</v>
      </c>
      <c r="N24" s="302"/>
      <c r="O24" s="303"/>
      <c r="P24" s="304"/>
    </row>
    <row r="25" spans="1:16" s="4" customFormat="1" ht="14.25">
      <c r="A25" s="74"/>
      <c r="B25" s="41"/>
      <c r="C25" s="75">
        <f>IF(ISBLANK(B25),"",VLOOKUP(B25,'各艇ﾃﾞｰﾀ'!$B$4:$G$51,2,FALSE))</f>
      </c>
      <c r="D25" s="76">
        <f>IF(ISBLANK(B25),"",VLOOKUP(B25,'各艇ﾃﾞｰﾀ'!$B$4:$G$49,3,FALSE))</f>
      </c>
      <c r="E25" s="74"/>
      <c r="F25" s="95"/>
      <c r="G25" s="41"/>
      <c r="H25" s="77">
        <f>IF(ISBLANK(B25),"",VLOOKUP(B25,'各艇ﾃﾞｰﾀ'!$B$4:$G$49,5,FALSE))</f>
      </c>
      <c r="I25" s="78"/>
      <c r="J25" s="41"/>
      <c r="K25" s="158"/>
      <c r="L25" s="76"/>
      <c r="M25" s="42"/>
      <c r="N25" s="272"/>
      <c r="O25" s="273"/>
      <c r="P25" s="274"/>
    </row>
    <row r="26" spans="1:16" ht="19.5" customHeight="1">
      <c r="A26" s="254" t="s">
        <v>74</v>
      </c>
      <c r="B26" s="255"/>
      <c r="C26" s="256"/>
      <c r="D26" s="275" t="s">
        <v>296</v>
      </c>
      <c r="E26" s="276"/>
      <c r="F26" s="277"/>
      <c r="G26" s="314" t="s">
        <v>310</v>
      </c>
      <c r="H26" s="255"/>
      <c r="I26" s="255"/>
      <c r="J26" s="255"/>
      <c r="K26" s="255"/>
      <c r="L26" s="255"/>
      <c r="M26" s="255"/>
      <c r="N26" s="255"/>
      <c r="O26" s="255"/>
      <c r="P26" s="256"/>
    </row>
    <row r="27" spans="1:16" ht="19.5" customHeight="1">
      <c r="A27" s="257"/>
      <c r="B27" s="258"/>
      <c r="C27" s="259"/>
      <c r="D27" s="278"/>
      <c r="E27" s="279"/>
      <c r="F27" s="280"/>
      <c r="G27" s="257"/>
      <c r="H27" s="258"/>
      <c r="I27" s="258"/>
      <c r="J27" s="258"/>
      <c r="K27" s="258"/>
      <c r="L27" s="258"/>
      <c r="M27" s="258"/>
      <c r="N27" s="258"/>
      <c r="O27" s="258"/>
      <c r="P27" s="259"/>
    </row>
    <row r="28" spans="1:16" ht="19.5" customHeight="1">
      <c r="A28" s="260"/>
      <c r="B28" s="261"/>
      <c r="C28" s="262"/>
      <c r="D28" s="278"/>
      <c r="E28" s="279"/>
      <c r="F28" s="280"/>
      <c r="G28" s="257"/>
      <c r="H28" s="258"/>
      <c r="I28" s="258"/>
      <c r="J28" s="258"/>
      <c r="K28" s="258"/>
      <c r="L28" s="258"/>
      <c r="M28" s="258"/>
      <c r="N28" s="258"/>
      <c r="O28" s="258"/>
      <c r="P28" s="259"/>
    </row>
    <row r="29" spans="1:16" ht="19.5" customHeight="1">
      <c r="A29" s="263" t="s">
        <v>161</v>
      </c>
      <c r="B29" s="264"/>
      <c r="C29" s="265"/>
      <c r="D29" s="281"/>
      <c r="E29" s="282"/>
      <c r="F29" s="283"/>
      <c r="G29" s="257"/>
      <c r="H29" s="258"/>
      <c r="I29" s="258"/>
      <c r="J29" s="258"/>
      <c r="K29" s="258"/>
      <c r="L29" s="258"/>
      <c r="M29" s="258"/>
      <c r="N29" s="258"/>
      <c r="O29" s="258"/>
      <c r="P29" s="259"/>
    </row>
    <row r="30" spans="1:16" ht="18" customHeight="1">
      <c r="A30" s="266"/>
      <c r="B30" s="267"/>
      <c r="C30" s="268"/>
      <c r="D30" s="275" t="s">
        <v>157</v>
      </c>
      <c r="E30" s="276"/>
      <c r="F30" s="277"/>
      <c r="G30" s="257"/>
      <c r="H30" s="258"/>
      <c r="I30" s="258"/>
      <c r="J30" s="258"/>
      <c r="K30" s="258"/>
      <c r="L30" s="258"/>
      <c r="M30" s="258"/>
      <c r="N30" s="258"/>
      <c r="O30" s="258"/>
      <c r="P30" s="259"/>
    </row>
    <row r="31" spans="1:16" ht="18" customHeight="1">
      <c r="A31" s="266"/>
      <c r="B31" s="267"/>
      <c r="C31" s="268"/>
      <c r="D31" s="278"/>
      <c r="E31" s="279"/>
      <c r="F31" s="280"/>
      <c r="G31" s="257"/>
      <c r="H31" s="258"/>
      <c r="I31" s="258"/>
      <c r="J31" s="258"/>
      <c r="K31" s="258"/>
      <c r="L31" s="258"/>
      <c r="M31" s="258"/>
      <c r="N31" s="258"/>
      <c r="O31" s="258"/>
      <c r="P31" s="259"/>
    </row>
    <row r="32" spans="1:16" ht="18" customHeight="1">
      <c r="A32" s="266"/>
      <c r="B32" s="267"/>
      <c r="C32" s="268"/>
      <c r="D32" s="278"/>
      <c r="E32" s="279"/>
      <c r="F32" s="280"/>
      <c r="G32" s="257"/>
      <c r="H32" s="258"/>
      <c r="I32" s="258"/>
      <c r="J32" s="258"/>
      <c r="K32" s="258"/>
      <c r="L32" s="258"/>
      <c r="M32" s="258"/>
      <c r="N32" s="258"/>
      <c r="O32" s="258"/>
      <c r="P32" s="259"/>
    </row>
    <row r="33" spans="1:16" ht="18" customHeight="1">
      <c r="A33" s="266"/>
      <c r="B33" s="267"/>
      <c r="C33" s="268"/>
      <c r="D33" s="278"/>
      <c r="E33" s="279"/>
      <c r="F33" s="280"/>
      <c r="G33" s="257"/>
      <c r="H33" s="258"/>
      <c r="I33" s="258"/>
      <c r="J33" s="258"/>
      <c r="K33" s="258"/>
      <c r="L33" s="258"/>
      <c r="M33" s="258"/>
      <c r="N33" s="258"/>
      <c r="O33" s="258"/>
      <c r="P33" s="259"/>
    </row>
    <row r="34" spans="1:16" ht="18" customHeight="1">
      <c r="A34" s="266"/>
      <c r="B34" s="267"/>
      <c r="C34" s="268"/>
      <c r="D34" s="278"/>
      <c r="E34" s="279"/>
      <c r="F34" s="280"/>
      <c r="G34" s="257"/>
      <c r="H34" s="258"/>
      <c r="I34" s="258"/>
      <c r="J34" s="258"/>
      <c r="K34" s="258"/>
      <c r="L34" s="258"/>
      <c r="M34" s="258"/>
      <c r="N34" s="258"/>
      <c r="O34" s="258"/>
      <c r="P34" s="259"/>
    </row>
    <row r="35" spans="1:16" ht="36" customHeight="1">
      <c r="A35" s="269"/>
      <c r="B35" s="270"/>
      <c r="C35" s="271"/>
      <c r="D35" s="281"/>
      <c r="E35" s="282"/>
      <c r="F35" s="283"/>
      <c r="G35" s="260"/>
      <c r="H35" s="261"/>
      <c r="I35" s="261"/>
      <c r="J35" s="261"/>
      <c r="K35" s="261"/>
      <c r="L35" s="261"/>
      <c r="M35" s="261"/>
      <c r="N35" s="261"/>
      <c r="O35" s="261"/>
      <c r="P35" s="262"/>
    </row>
  </sheetData>
  <sheetProtection password="EDAE" sheet="1"/>
  <mergeCells count="29">
    <mergeCell ref="B2:I2"/>
    <mergeCell ref="A29:C35"/>
    <mergeCell ref="D26:F29"/>
    <mergeCell ref="D30:F35"/>
    <mergeCell ref="G26:P35"/>
    <mergeCell ref="N22:P22"/>
    <mergeCell ref="N18:P18"/>
    <mergeCell ref="N7:P7"/>
    <mergeCell ref="N10:P10"/>
    <mergeCell ref="N11:P11"/>
    <mergeCell ref="D1:H1"/>
    <mergeCell ref="N25:P25"/>
    <mergeCell ref="N16:P16"/>
    <mergeCell ref="N17:P17"/>
    <mergeCell ref="N9:P9"/>
    <mergeCell ref="N8:P8"/>
    <mergeCell ref="N13:P13"/>
    <mergeCell ref="N4:P4"/>
    <mergeCell ref="N5:P5"/>
    <mergeCell ref="N6:P6"/>
    <mergeCell ref="N12:P12"/>
    <mergeCell ref="A26:C28"/>
    <mergeCell ref="N15:P15"/>
    <mergeCell ref="N21:P21"/>
    <mergeCell ref="N24:P24"/>
    <mergeCell ref="N20:P20"/>
    <mergeCell ref="N23:P23"/>
    <mergeCell ref="N19:P19"/>
    <mergeCell ref="N14:P14"/>
  </mergeCells>
  <printOptions/>
  <pageMargins left="0.31" right="0.26" top="0.16" bottom="0.27" header="0.5118110236220472" footer="0.42"/>
  <pageSetup horizontalDpi="200" verticalDpi="200" orientation="landscape" paperSize="9" r:id="rId1"/>
</worksheet>
</file>

<file path=xl/worksheets/sheet7.xml><?xml version="1.0" encoding="utf-8"?>
<worksheet xmlns="http://schemas.openxmlformats.org/spreadsheetml/2006/main" xmlns:r="http://schemas.openxmlformats.org/officeDocument/2006/relationships">
  <dimension ref="A1:P33"/>
  <sheetViews>
    <sheetView zoomScale="75" zoomScaleNormal="75" zoomScalePageLayoutView="0" workbookViewId="0" topLeftCell="A1">
      <selection activeCell="J2" sqref="J2"/>
    </sheetView>
  </sheetViews>
  <sheetFormatPr defaultColWidth="9.00390625" defaultRowHeight="13.5"/>
  <cols>
    <col min="1" max="1" width="5.00390625" style="2" customWidth="1"/>
    <col min="2" max="2" width="7.875" style="2" customWidth="1"/>
    <col min="3" max="3" width="20.50390625" style="2" customWidth="1"/>
    <col min="4" max="4" width="8.375" style="2" customWidth="1"/>
    <col min="5" max="5" width="6.00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3.625" style="2" customWidth="1"/>
    <col min="17" max="17" width="8.375" style="2" customWidth="1"/>
    <col min="18" max="16384" width="9.00390625" style="2" customWidth="1"/>
  </cols>
  <sheetData>
    <row r="1" spans="2:15" ht="18.75" customHeight="1">
      <c r="B1" s="3"/>
      <c r="D1" s="312">
        <v>41259</v>
      </c>
      <c r="E1" s="312"/>
      <c r="F1" s="312"/>
      <c r="G1" s="312"/>
      <c r="H1" s="312"/>
      <c r="K1" s="8" t="s">
        <v>1</v>
      </c>
      <c r="L1" s="174" t="s">
        <v>137</v>
      </c>
      <c r="M1" s="8" t="s">
        <v>2</v>
      </c>
      <c r="N1" s="6">
        <v>41259</v>
      </c>
      <c r="O1" s="20">
        <v>0.4375</v>
      </c>
    </row>
    <row r="2" spans="2:15" ht="24" customHeight="1">
      <c r="B2" s="336" t="s">
        <v>323</v>
      </c>
      <c r="C2" s="336"/>
      <c r="D2" s="336"/>
      <c r="E2" s="336"/>
      <c r="F2" s="336"/>
      <c r="G2" s="336"/>
      <c r="H2" s="336"/>
      <c r="I2" s="337"/>
      <c r="J2" s="21"/>
      <c r="K2" s="97">
        <v>11.6</v>
      </c>
      <c r="L2" s="31" t="s">
        <v>3</v>
      </c>
      <c r="M2" s="9" t="s">
        <v>4</v>
      </c>
      <c r="N2" s="11">
        <v>17</v>
      </c>
      <c r="O2" s="7" t="s">
        <v>5</v>
      </c>
    </row>
    <row r="3" ht="12" customHeight="1"/>
    <row r="4" spans="1:16" s="4" customFormat="1" ht="16.5" customHeight="1">
      <c r="A4" s="12" t="s">
        <v>6</v>
      </c>
      <c r="B4" s="12" t="s">
        <v>7</v>
      </c>
      <c r="C4" s="12" t="s">
        <v>8</v>
      </c>
      <c r="D4" s="12" t="s">
        <v>9</v>
      </c>
      <c r="E4" s="12" t="s">
        <v>10</v>
      </c>
      <c r="F4" s="12" t="s">
        <v>11</v>
      </c>
      <c r="G4" s="12" t="s">
        <v>12</v>
      </c>
      <c r="H4" s="12" t="s">
        <v>13</v>
      </c>
      <c r="I4" s="12" t="s">
        <v>14</v>
      </c>
      <c r="J4" s="12" t="s">
        <v>15</v>
      </c>
      <c r="K4" s="12" t="s">
        <v>16</v>
      </c>
      <c r="L4" s="12" t="s">
        <v>17</v>
      </c>
      <c r="M4" s="12" t="s">
        <v>18</v>
      </c>
      <c r="N4" s="293" t="s">
        <v>19</v>
      </c>
      <c r="O4" s="294"/>
      <c r="P4" s="295"/>
    </row>
    <row r="5" spans="1:16" s="5" customFormat="1" ht="13.5" customHeight="1">
      <c r="A5" s="13"/>
      <c r="B5" s="14" t="s">
        <v>20</v>
      </c>
      <c r="C5" s="13"/>
      <c r="D5" s="15" t="s">
        <v>21</v>
      </c>
      <c r="E5" s="15"/>
      <c r="F5" s="14" t="s">
        <v>22</v>
      </c>
      <c r="G5" s="15" t="s">
        <v>23</v>
      </c>
      <c r="H5" s="14" t="s">
        <v>312</v>
      </c>
      <c r="I5" s="15" t="s">
        <v>24</v>
      </c>
      <c r="J5" s="15" t="s">
        <v>23</v>
      </c>
      <c r="K5" s="15" t="s">
        <v>25</v>
      </c>
      <c r="L5" s="15" t="s">
        <v>26</v>
      </c>
      <c r="M5" s="15"/>
      <c r="N5" s="296"/>
      <c r="O5" s="297"/>
      <c r="P5" s="298"/>
    </row>
    <row r="6" spans="1:16" s="4" customFormat="1" ht="14.25">
      <c r="A6" s="160" t="s">
        <v>158</v>
      </c>
      <c r="B6" s="35">
        <v>6352</v>
      </c>
      <c r="C6" s="65" t="str">
        <f>IF(ISBLANK(B6),"",VLOOKUP(B6,'各艇ﾃﾞｰﾀ'!$B$4:$G$51,2,FALSE))</f>
        <v>ｸﾞﾗﾝｱﾙﾏｼﾞﾛ</v>
      </c>
      <c r="D6" s="66">
        <f>IF(ISBLANK(B6),"",VLOOKUP(B6,'各艇ﾃﾞｰﾀ'!$B$4:$G$49,3,FALSE))</f>
        <v>9.81</v>
      </c>
      <c r="E6" s="64">
        <v>1</v>
      </c>
      <c r="F6" s="93">
        <v>0.5293055555555556</v>
      </c>
      <c r="G6" s="35">
        <f aca="true" t="shared" si="0" ref="G6:G22">(F6-$O$1)*86400.049</f>
        <v>7932.004498472224</v>
      </c>
      <c r="H6" s="67">
        <f>IF(ISBLANK(B6),"",VLOOKUP(B6,'各艇ﾃﾞｰﾀ'!$B$4:$G$49,4,FALSE))</f>
        <v>759</v>
      </c>
      <c r="I6" s="68">
        <v>0</v>
      </c>
      <c r="J6" s="35">
        <f aca="true" t="shared" si="1" ref="J6:J22">G6-H6*$K$2</f>
        <v>-872.3955015277752</v>
      </c>
      <c r="K6" s="36">
        <f aca="true" t="shared" si="2" ref="K6:K22">(J6-$J$6)/$K$2</f>
        <v>0</v>
      </c>
      <c r="L6" s="66">
        <f aca="true" t="shared" si="3" ref="L6:L22">$K$2/(G6/3600)</f>
        <v>5.264747392420586</v>
      </c>
      <c r="M6" s="36">
        <f aca="true" t="shared" si="4" ref="M6:M22">20*($N$2+1-A6)/$N$2</f>
        <v>20</v>
      </c>
      <c r="N6" s="299"/>
      <c r="O6" s="300"/>
      <c r="P6" s="301"/>
    </row>
    <row r="7" spans="1:16" s="4" customFormat="1" ht="14.25">
      <c r="A7" s="161" t="s">
        <v>121</v>
      </c>
      <c r="B7" s="38">
        <v>1733</v>
      </c>
      <c r="C7" s="70" t="str">
        <f>IF(ISBLANK(B7),"",VLOOKUP(B7,'各艇ﾃﾞｰﾀ'!$B$4:$G$51,2,FALSE))</f>
        <v>ＵＦＯ</v>
      </c>
      <c r="D7" s="71">
        <f>IF(ISBLANK(B7),"",VLOOKUP(B7,'各艇ﾃﾞｰﾀ'!$B$4:$G$49,3,FALSE))</f>
        <v>9.52</v>
      </c>
      <c r="E7" s="69">
        <v>3</v>
      </c>
      <c r="F7" s="94">
        <v>0.5400578703703703</v>
      </c>
      <c r="G7" s="38">
        <f t="shared" si="0"/>
        <v>8861.005025335646</v>
      </c>
      <c r="H7" s="72">
        <f>IF(ISBLANK(B7),"",VLOOKUP(B7,'各艇ﾃﾞｰﾀ'!$B$4:$G$49,4,FALSE))</f>
        <v>768</v>
      </c>
      <c r="I7" s="73">
        <v>0</v>
      </c>
      <c r="J7" s="38">
        <f t="shared" si="1"/>
        <v>-47.794974664353504</v>
      </c>
      <c r="K7" s="39">
        <f t="shared" si="2"/>
        <v>71.08625231581222</v>
      </c>
      <c r="L7" s="71">
        <f t="shared" si="3"/>
        <v>4.712783694467905</v>
      </c>
      <c r="M7" s="39">
        <f t="shared" si="4"/>
        <v>18.823529411764707</v>
      </c>
      <c r="N7" s="302"/>
      <c r="O7" s="303"/>
      <c r="P7" s="304"/>
    </row>
    <row r="8" spans="1:16" s="4" customFormat="1" ht="14.25">
      <c r="A8" s="161" t="s">
        <v>122</v>
      </c>
      <c r="B8" s="38">
        <v>1611</v>
      </c>
      <c r="C8" s="70" t="str">
        <f>IF(ISBLANK(B8),"",VLOOKUP(B8,'各艇ﾃﾞｰﾀ'!$B$4:$G$51,2,FALSE))</f>
        <v>ﾈﾌﾟﾁｭｰﾝXⅡ</v>
      </c>
      <c r="D8" s="71">
        <f>IF(ISBLANK(B8),"",VLOOKUP(B8,'各艇ﾃﾞｰﾀ'!$B$4:$G$49,3,FALSE))</f>
        <v>8.44</v>
      </c>
      <c r="E8" s="69">
        <v>7</v>
      </c>
      <c r="F8" s="94">
        <v>0.5461342592592593</v>
      </c>
      <c r="G8" s="38">
        <f t="shared" si="0"/>
        <v>9386.005323078707</v>
      </c>
      <c r="H8" s="72">
        <f>IF(ISBLANK(B8),"",VLOOKUP(B8,'各艇ﾃﾞｰﾀ'!$B$4:$G$49,4,FALSE))</f>
        <v>804.8178720644472</v>
      </c>
      <c r="I8" s="73">
        <v>0</v>
      </c>
      <c r="J8" s="38">
        <f t="shared" si="1"/>
        <v>50.11800713111916</v>
      </c>
      <c r="K8" s="39">
        <f t="shared" si="2"/>
        <v>79.52702660852538</v>
      </c>
      <c r="L8" s="71">
        <f t="shared" si="3"/>
        <v>4.449177105974865</v>
      </c>
      <c r="M8" s="39">
        <f t="shared" si="4"/>
        <v>17.647058823529413</v>
      </c>
      <c r="N8" s="302"/>
      <c r="O8" s="303"/>
      <c r="P8" s="304"/>
    </row>
    <row r="9" spans="1:16" s="4" customFormat="1" ht="14.25">
      <c r="A9" s="161" t="s">
        <v>114</v>
      </c>
      <c r="B9" s="38">
        <v>6166</v>
      </c>
      <c r="C9" s="70" t="str">
        <f>IF(ISBLANK(B9),"",VLOOKUP(B9,'各艇ﾃﾞｰﾀ'!$B$4:$G$51,2,FALSE))</f>
        <v>HAURAKI</v>
      </c>
      <c r="D9" s="71">
        <f>IF(ISBLANK(B9),"",VLOOKUP(B9,'各艇ﾃﾞｰﾀ'!$B$4:$G$49,3,FALSE))</f>
        <v>10.01</v>
      </c>
      <c r="E9" s="69">
        <v>2</v>
      </c>
      <c r="F9" s="94">
        <v>0.5399537037037038</v>
      </c>
      <c r="G9" s="38">
        <f t="shared" si="0"/>
        <v>8852.005020231487</v>
      </c>
      <c r="H9" s="72">
        <f>IF(ISBLANK(B9),"",VLOOKUP(B9,'各艇ﾃﾞｰﾀ'!$B$4:$G$49,4,FALSE))</f>
        <v>753</v>
      </c>
      <c r="I9" s="73">
        <v>0</v>
      </c>
      <c r="J9" s="38">
        <f t="shared" si="1"/>
        <v>117.20502023148765</v>
      </c>
      <c r="K9" s="39">
        <f t="shared" si="2"/>
        <v>85.310389806833</v>
      </c>
      <c r="L9" s="71">
        <f t="shared" si="3"/>
        <v>4.717575273009497</v>
      </c>
      <c r="M9" s="39">
        <f t="shared" si="4"/>
        <v>16.470588235294116</v>
      </c>
      <c r="N9" s="302"/>
      <c r="O9" s="303"/>
      <c r="P9" s="304"/>
    </row>
    <row r="10" spans="1:16" s="4" customFormat="1" ht="14.25">
      <c r="A10" s="162" t="s">
        <v>118</v>
      </c>
      <c r="B10" s="41">
        <v>321</v>
      </c>
      <c r="C10" s="75" t="str">
        <f>IF(ISBLANK(B10),"",VLOOKUP(B10,'各艇ﾃﾞｰﾀ'!$B$4:$G$51,2,FALSE))</f>
        <v>ケロニア</v>
      </c>
      <c r="D10" s="76">
        <f>IF(ISBLANK(B10),"",VLOOKUP(B10,'各艇ﾃﾞｰﾀ'!$B$4:$G$49,3,FALSE))</f>
        <v>9.04</v>
      </c>
      <c r="E10" s="74">
        <v>5</v>
      </c>
      <c r="F10" s="95">
        <v>0.5440856481481481</v>
      </c>
      <c r="G10" s="41">
        <f t="shared" si="0"/>
        <v>9209.005222696753</v>
      </c>
      <c r="H10" s="77">
        <f>IF(ISBLANK(B10),"",VLOOKUP(B10,'各艇ﾃﾞｰﾀ'!$B$4:$G$49,4,FALSE))</f>
        <v>783.5717724894176</v>
      </c>
      <c r="I10" s="78">
        <v>0</v>
      </c>
      <c r="J10" s="41">
        <f t="shared" si="1"/>
        <v>119.57266181950763</v>
      </c>
      <c r="K10" s="42">
        <f t="shared" si="2"/>
        <v>85.514496840283</v>
      </c>
      <c r="L10" s="76">
        <f t="shared" si="3"/>
        <v>4.534691749015108</v>
      </c>
      <c r="M10" s="42">
        <f t="shared" si="4"/>
        <v>15.294117647058824</v>
      </c>
      <c r="N10" s="272"/>
      <c r="O10" s="273"/>
      <c r="P10" s="274"/>
    </row>
    <row r="11" spans="1:16" s="4" customFormat="1" ht="14.25">
      <c r="A11" s="163" t="s">
        <v>124</v>
      </c>
      <c r="B11" s="49">
        <v>1985</v>
      </c>
      <c r="C11" s="80" t="str">
        <f>IF(ISBLANK(B11),"",VLOOKUP(B11,'各艇ﾃﾞｰﾀ'!$B$4:$G$51,2,FALSE))</f>
        <v>波勝</v>
      </c>
      <c r="D11" s="81">
        <f>IF(ISBLANK(B11),"",VLOOKUP(B11,'各艇ﾃﾞｰﾀ'!$B$4:$G$49,3,FALSE))</f>
        <v>7.06</v>
      </c>
      <c r="E11" s="79">
        <v>11</v>
      </c>
      <c r="F11" s="96">
        <v>0.5561805555555556</v>
      </c>
      <c r="G11" s="49">
        <f t="shared" si="0"/>
        <v>10254.005815347224</v>
      </c>
      <c r="H11" s="82">
        <f>IF(ISBLANK(B11),"",VLOOKUP(B11,'各艇ﾃﾞｰﾀ'!$B$4:$G$49,4,FALSE))</f>
        <v>863</v>
      </c>
      <c r="I11" s="83">
        <v>0</v>
      </c>
      <c r="J11" s="49">
        <f t="shared" si="1"/>
        <v>243.20581534722442</v>
      </c>
      <c r="K11" s="50">
        <f t="shared" si="2"/>
        <v>96.17252731681032</v>
      </c>
      <c r="L11" s="81">
        <f t="shared" si="3"/>
        <v>4.0725547412405</v>
      </c>
      <c r="M11" s="50">
        <f t="shared" si="4"/>
        <v>14.117647058823529</v>
      </c>
      <c r="N11" s="305"/>
      <c r="O11" s="306"/>
      <c r="P11" s="307"/>
    </row>
    <row r="12" spans="1:16" s="4" customFormat="1" ht="14.25">
      <c r="A12" s="161" t="s">
        <v>125</v>
      </c>
      <c r="B12" s="38">
        <v>312</v>
      </c>
      <c r="C12" s="70" t="str">
        <f>IF(ISBLANK(B12),"",VLOOKUP(B12,'各艇ﾃﾞｰﾀ'!$B$4:$G$51,2,FALSE))</f>
        <v>はやとり</v>
      </c>
      <c r="D12" s="71">
        <f>IF(ISBLANK(B12),"",VLOOKUP(B12,'各艇ﾃﾞｰﾀ'!$B$4:$G$49,3,FALSE))</f>
        <v>8.36</v>
      </c>
      <c r="E12" s="69">
        <v>9</v>
      </c>
      <c r="F12" s="94">
        <v>0.5492939814814815</v>
      </c>
      <c r="G12" s="38">
        <f t="shared" si="0"/>
        <v>9659.00547790509</v>
      </c>
      <c r="H12" s="72">
        <f>IF(ISBLANK(B12),"",VLOOKUP(B12,'各艇ﾃﾞｰﾀ'!$B$4:$G$49,4,FALSE))</f>
        <v>808</v>
      </c>
      <c r="I12" s="73">
        <v>0</v>
      </c>
      <c r="J12" s="38">
        <f t="shared" si="1"/>
        <v>286.20547790509045</v>
      </c>
      <c r="K12" s="39">
        <f t="shared" si="2"/>
        <v>99.87939477869531</v>
      </c>
      <c r="L12" s="71">
        <f t="shared" si="3"/>
        <v>4.3234264744466415</v>
      </c>
      <c r="M12" s="39">
        <f t="shared" si="4"/>
        <v>12.941176470588236</v>
      </c>
      <c r="N12" s="302"/>
      <c r="O12" s="303"/>
      <c r="P12" s="304"/>
    </row>
    <row r="13" spans="1:16" s="4" customFormat="1" ht="14.25">
      <c r="A13" s="161" t="s">
        <v>126</v>
      </c>
      <c r="B13" s="38">
        <v>5752</v>
      </c>
      <c r="C13" s="70" t="str">
        <f>IF(ISBLANK(B13),"",VLOOKUP(B13,'各艇ﾃﾞｰﾀ'!$B$4:$G$51,2,FALSE))</f>
        <v>アルファ</v>
      </c>
      <c r="D13" s="71">
        <f>IF(ISBLANK(B13),"",VLOOKUP(B13,'各艇ﾃﾞｰﾀ'!$B$4:$G$49,3,FALSE))</f>
        <v>10.26</v>
      </c>
      <c r="E13" s="69">
        <v>4</v>
      </c>
      <c r="F13" s="94">
        <v>0.5411689814814815</v>
      </c>
      <c r="G13" s="38">
        <f t="shared" si="0"/>
        <v>8957.005079780096</v>
      </c>
      <c r="H13" s="72">
        <f>IF(ISBLANK(B13),"",VLOOKUP(B13,'各艇ﾃﾞｰﾀ'!$B$4:$G$49,4,FALSE))</f>
        <v>746</v>
      </c>
      <c r="I13" s="73">
        <v>0</v>
      </c>
      <c r="J13" s="38">
        <f t="shared" si="1"/>
        <v>303.40507978009555</v>
      </c>
      <c r="K13" s="39">
        <f t="shared" si="2"/>
        <v>101.36211907826473</v>
      </c>
      <c r="L13" s="71">
        <f t="shared" si="3"/>
        <v>4.662272671282805</v>
      </c>
      <c r="M13" s="39">
        <f t="shared" si="4"/>
        <v>11.764705882352942</v>
      </c>
      <c r="N13" s="302"/>
      <c r="O13" s="303"/>
      <c r="P13" s="304"/>
    </row>
    <row r="14" spans="1:16" s="4" customFormat="1" ht="14.25">
      <c r="A14" s="161" t="s">
        <v>127</v>
      </c>
      <c r="B14" s="38">
        <v>2212</v>
      </c>
      <c r="C14" s="70" t="str">
        <f>IF(ISBLANK(B14),"",VLOOKUP(B14,'各艇ﾃﾞｰﾀ'!$B$4:$G$51,2,FALSE))</f>
        <v>衣笠</v>
      </c>
      <c r="D14" s="71">
        <f>IF(ISBLANK(B14),"",VLOOKUP(B14,'各艇ﾃﾞｰﾀ'!$B$4:$G$49,3,FALSE))</f>
        <v>8.95</v>
      </c>
      <c r="E14" s="69">
        <v>8</v>
      </c>
      <c r="F14" s="94">
        <v>0.5475231481481482</v>
      </c>
      <c r="G14" s="38">
        <f t="shared" si="0"/>
        <v>9506.005391134262</v>
      </c>
      <c r="H14" s="72">
        <f>IF(ISBLANK(B14),"",VLOOKUP(B14,'各艇ﾃﾞｰﾀ'!$B$4:$G$49,4,FALSE))</f>
        <v>787</v>
      </c>
      <c r="I14" s="73">
        <v>0</v>
      </c>
      <c r="J14" s="38">
        <f t="shared" si="1"/>
        <v>376.8053911342631</v>
      </c>
      <c r="K14" s="39">
        <f t="shared" si="2"/>
        <v>107.68973212603778</v>
      </c>
      <c r="L14" s="71">
        <f t="shared" si="3"/>
        <v>4.393012446526414</v>
      </c>
      <c r="M14" s="39">
        <f t="shared" si="4"/>
        <v>10.588235294117647</v>
      </c>
      <c r="N14" s="302"/>
      <c r="O14" s="303"/>
      <c r="P14" s="304"/>
    </row>
    <row r="15" spans="1:16" s="4" customFormat="1" ht="14.25">
      <c r="A15" s="162" t="s">
        <v>128</v>
      </c>
      <c r="B15" s="41">
        <v>162</v>
      </c>
      <c r="C15" s="75" t="str">
        <f>IF(ISBLANK(B15),"",VLOOKUP(B15,'各艇ﾃﾞｰﾀ'!$B$4:$G$51,2,FALSE))</f>
        <v>ﾌｪﾆｯｸｽ</v>
      </c>
      <c r="D15" s="76">
        <f>IF(ISBLANK(B15),"",VLOOKUP(B15,'各艇ﾃﾞｰﾀ'!$B$4:$G$49,3,FALSE))</f>
        <v>8.68</v>
      </c>
      <c r="E15" s="74">
        <v>10</v>
      </c>
      <c r="F15" s="95">
        <v>0.5506597222222221</v>
      </c>
      <c r="G15" s="41">
        <f t="shared" si="0"/>
        <v>9777.005544826383</v>
      </c>
      <c r="H15" s="77">
        <f>IF(ISBLANK(B15),"",VLOOKUP(B15,'各艇ﾃﾞｰﾀ'!$B$4:$G$49,4,FALSE))</f>
        <v>795.7180687071362</v>
      </c>
      <c r="I15" s="78">
        <v>0</v>
      </c>
      <c r="J15" s="41">
        <f t="shared" si="1"/>
        <v>546.6759478236036</v>
      </c>
      <c r="K15" s="42">
        <f t="shared" si="2"/>
        <v>122.33374563373955</v>
      </c>
      <c r="L15" s="76">
        <f t="shared" si="3"/>
        <v>4.271246426989887</v>
      </c>
      <c r="M15" s="42">
        <f t="shared" si="4"/>
        <v>9.411764705882353</v>
      </c>
      <c r="N15" s="272"/>
      <c r="O15" s="273"/>
      <c r="P15" s="274"/>
    </row>
    <row r="16" spans="1:16" s="4" customFormat="1" ht="14.25">
      <c r="A16" s="160" t="s">
        <v>115</v>
      </c>
      <c r="B16" s="35">
        <v>380</v>
      </c>
      <c r="C16" s="65" t="str">
        <f>IF(ISBLANK(B16),"",VLOOKUP(B16,'各艇ﾃﾞｰﾀ'!$B$4:$G$51,2,FALSE))</f>
        <v>テティス 4</v>
      </c>
      <c r="D16" s="81">
        <f>IF(ISBLANK(B16),"",VLOOKUP(B16,'各艇ﾃﾞｰﾀ'!$B$4:$G$49,3,FALSE))</f>
        <v>10.16</v>
      </c>
      <c r="E16" s="64">
        <v>6</v>
      </c>
      <c r="F16" s="93">
        <v>0.5453356481481482</v>
      </c>
      <c r="G16" s="35">
        <f t="shared" si="0"/>
        <v>9317.00528394676</v>
      </c>
      <c r="H16" s="82">
        <f>IF(ISBLANK(B16),"",VLOOKUP(B16,'各艇ﾃﾞｰﾀ'!$B$4:$G$49,4,FALSE))</f>
        <v>749</v>
      </c>
      <c r="I16" s="68">
        <v>0</v>
      </c>
      <c r="J16" s="35">
        <f t="shared" si="1"/>
        <v>628.6052839467611</v>
      </c>
      <c r="K16" s="36">
        <f t="shared" si="2"/>
        <v>129.39661943746003</v>
      </c>
      <c r="L16" s="66">
        <f t="shared" si="3"/>
        <v>4.482126898860158</v>
      </c>
      <c r="M16" s="36">
        <f t="shared" si="4"/>
        <v>8.235294117647058</v>
      </c>
      <c r="N16" s="299"/>
      <c r="O16" s="300"/>
      <c r="P16" s="301"/>
    </row>
    <row r="17" spans="1:16" s="4" customFormat="1" ht="14.25">
      <c r="A17" s="161" t="s">
        <v>116</v>
      </c>
      <c r="B17" s="38">
        <v>4400</v>
      </c>
      <c r="C17" s="70" t="str">
        <f>IF(ISBLANK(B17),"",VLOOKUP(B17,'各艇ﾃﾞｰﾀ'!$B$4:$G$51,2,FALSE))</f>
        <v>アイデアル</v>
      </c>
      <c r="D17" s="71">
        <f>IF(ISBLANK(B17),"",VLOOKUP(B17,'各艇ﾃﾞｰﾀ'!$B$4:$G$49,3,FALSE))</f>
        <v>7.84</v>
      </c>
      <c r="E17" s="69">
        <v>12</v>
      </c>
      <c r="F17" s="94">
        <v>0.5627430555555556</v>
      </c>
      <c r="G17" s="38">
        <f t="shared" si="0"/>
        <v>10821.006136909726</v>
      </c>
      <c r="H17" s="72">
        <f>IF(ISBLANK(B17),"",VLOOKUP(B17,'各艇ﾃﾞｰﾀ'!$B$4:$G$49,4,FALSE))</f>
        <v>829</v>
      </c>
      <c r="I17" s="73">
        <v>0</v>
      </c>
      <c r="J17" s="38">
        <f t="shared" si="1"/>
        <v>1204.606136909726</v>
      </c>
      <c r="K17" s="39">
        <f t="shared" si="2"/>
        <v>179.0518653825432</v>
      </c>
      <c r="L17" s="71">
        <f t="shared" si="3"/>
        <v>3.8591605504740856</v>
      </c>
      <c r="M17" s="39">
        <f t="shared" si="4"/>
        <v>7.0588235294117645</v>
      </c>
      <c r="N17" s="302"/>
      <c r="O17" s="303"/>
      <c r="P17" s="304"/>
    </row>
    <row r="18" spans="1:16" s="4" customFormat="1" ht="14.25">
      <c r="A18" s="161" t="s">
        <v>129</v>
      </c>
      <c r="B18" s="38">
        <v>319</v>
      </c>
      <c r="C18" s="70" t="str">
        <f>IF(ISBLANK(B18),"",VLOOKUP(B18,'各艇ﾃﾞｰﾀ'!$B$4:$G$51,2,FALSE))</f>
        <v>かまくら</v>
      </c>
      <c r="D18" s="71">
        <f>IF(ISBLANK(B18),"",VLOOKUP(B18,'各艇ﾃﾞｰﾀ'!$B$4:$G$49,3,FALSE))</f>
        <v>6.98</v>
      </c>
      <c r="E18" s="69">
        <v>14</v>
      </c>
      <c r="F18" s="94">
        <v>0.5708333333333333</v>
      </c>
      <c r="G18" s="38">
        <f t="shared" si="0"/>
        <v>11520.006533333331</v>
      </c>
      <c r="H18" s="72">
        <f>IF(ISBLANK(B18),"",VLOOKUP(B18,'各艇ﾃﾞｰﾀ'!$B$4:$G$49,4,FALSE))</f>
        <v>867</v>
      </c>
      <c r="I18" s="73">
        <v>0</v>
      </c>
      <c r="J18" s="38">
        <f t="shared" si="1"/>
        <v>1462.8065333333325</v>
      </c>
      <c r="K18" s="39">
        <f t="shared" si="2"/>
        <v>201.31052024664723</v>
      </c>
      <c r="L18" s="71">
        <f t="shared" si="3"/>
        <v>3.624997944156259</v>
      </c>
      <c r="M18" s="39">
        <f t="shared" si="4"/>
        <v>5.882352941176471</v>
      </c>
      <c r="N18" s="302"/>
      <c r="O18" s="303"/>
      <c r="P18" s="304"/>
    </row>
    <row r="19" spans="1:16" s="4" customFormat="1" ht="14.25">
      <c r="A19" s="161" t="s">
        <v>130</v>
      </c>
      <c r="B19" s="38">
        <v>346</v>
      </c>
      <c r="C19" s="70" t="str">
        <f>IF(ISBLANK(B19),"",VLOOKUP(B19,'各艇ﾃﾞｰﾀ'!$B$4:$G$51,2,FALSE))</f>
        <v>飛車角</v>
      </c>
      <c r="D19" s="71">
        <f>IF(ISBLANK(B19),"",VLOOKUP(B19,'各艇ﾃﾞｰﾀ'!$B$4:$G$49,3,FALSE))</f>
        <v>8.49</v>
      </c>
      <c r="E19" s="69">
        <v>13</v>
      </c>
      <c r="F19" s="94">
        <v>0.5631944444444444</v>
      </c>
      <c r="G19" s="38">
        <f t="shared" si="0"/>
        <v>10860.006159027778</v>
      </c>
      <c r="H19" s="72">
        <f>IF(ISBLANK(B19),"",VLOOKUP(B19,'各艇ﾃﾞｰﾀ'!$B$4:$G$49,4,FALSE))</f>
        <v>803</v>
      </c>
      <c r="I19" s="73">
        <v>0</v>
      </c>
      <c r="J19" s="38">
        <f t="shared" si="1"/>
        <v>1545.206159027779</v>
      </c>
      <c r="K19" s="39">
        <f t="shared" si="2"/>
        <v>208.41393625478915</v>
      </c>
      <c r="L19" s="71">
        <f t="shared" si="3"/>
        <v>3.845301686618793</v>
      </c>
      <c r="M19" s="39">
        <f t="shared" si="4"/>
        <v>4.705882352941177</v>
      </c>
      <c r="N19" s="302"/>
      <c r="O19" s="303"/>
      <c r="P19" s="304"/>
    </row>
    <row r="20" spans="1:16" s="4" customFormat="1" ht="14.25">
      <c r="A20" s="162" t="s">
        <v>131</v>
      </c>
      <c r="B20" s="41">
        <v>4323</v>
      </c>
      <c r="C20" s="75" t="str">
        <f>IF(ISBLANK(B20),"",VLOOKUP(B20,'各艇ﾃﾞｰﾀ'!$B$4:$G$51,2,FALSE))</f>
        <v>飛天</v>
      </c>
      <c r="D20" s="76">
        <f>IF(ISBLANK(B20),"",VLOOKUP(B20,'各艇ﾃﾞｰﾀ'!$B$4:$G$49,3,FALSE))</f>
        <v>7.08</v>
      </c>
      <c r="E20" s="74">
        <v>15</v>
      </c>
      <c r="F20" s="95">
        <v>0.5724884259259259</v>
      </c>
      <c r="G20" s="41">
        <f t="shared" si="0"/>
        <v>11663.006614432865</v>
      </c>
      <c r="H20" s="77">
        <f>IF(ISBLANK(B20),"",VLOOKUP(B20,'各艇ﾃﾞｰﾀ'!$B$4:$G$49,4,FALSE))</f>
        <v>862</v>
      </c>
      <c r="I20" s="78">
        <v>0</v>
      </c>
      <c r="J20" s="41">
        <f t="shared" si="1"/>
        <v>1663.806614432866</v>
      </c>
      <c r="K20" s="42">
        <f t="shared" si="2"/>
        <v>218.63811344488286</v>
      </c>
      <c r="L20" s="76">
        <f t="shared" si="3"/>
        <v>3.5805518577278677</v>
      </c>
      <c r="M20" s="42">
        <f t="shared" si="4"/>
        <v>3.5294117647058822</v>
      </c>
      <c r="N20" s="272"/>
      <c r="O20" s="273"/>
      <c r="P20" s="274"/>
    </row>
    <row r="21" spans="1:16" s="4" customFormat="1" ht="14.25">
      <c r="A21" s="163" t="s">
        <v>132</v>
      </c>
      <c r="B21" s="57">
        <v>1403</v>
      </c>
      <c r="C21" s="80" t="str">
        <f>IF(ISBLANK(B21),"",VLOOKUP(B21,'各艇ﾃﾞｰﾀ'!$B$4:$G$51,2,FALSE))</f>
        <v>ボランス</v>
      </c>
      <c r="D21" s="81">
        <f>IF(ISBLANK(B21),"",VLOOKUP(B21,'各艇ﾃﾞｰﾀ'!$B$4:$G$49,3,FALSE))</f>
        <v>8.9</v>
      </c>
      <c r="E21" s="79">
        <v>16</v>
      </c>
      <c r="F21" s="96">
        <v>0.573287037037037</v>
      </c>
      <c r="G21" s="49">
        <f t="shared" si="0"/>
        <v>11732.00665356481</v>
      </c>
      <c r="H21" s="82">
        <f>IF(ISBLANK(B21),"",VLOOKUP(B21,'各艇ﾃﾞｰﾀ'!$B$4:$G$49,4,FALSE))</f>
        <v>789</v>
      </c>
      <c r="I21" s="83">
        <v>0</v>
      </c>
      <c r="J21" s="49">
        <f t="shared" si="1"/>
        <v>2579.6066535648097</v>
      </c>
      <c r="K21" s="50">
        <f t="shared" si="2"/>
        <v>297.58639268039525</v>
      </c>
      <c r="L21" s="81">
        <f t="shared" si="3"/>
        <v>3.559493378510068</v>
      </c>
      <c r="M21" s="50">
        <f t="shared" si="4"/>
        <v>2.3529411764705883</v>
      </c>
      <c r="N21" s="305"/>
      <c r="O21" s="306"/>
      <c r="P21" s="307"/>
    </row>
    <row r="22" spans="1:16" s="4" customFormat="1" ht="14.25">
      <c r="A22" s="161" t="s">
        <v>133</v>
      </c>
      <c r="B22" s="38">
        <v>131</v>
      </c>
      <c r="C22" s="70" t="str">
        <f>IF(ISBLANK(B22),"",VLOOKUP(B22,'各艇ﾃﾞｰﾀ'!$B$4:$G$51,2,FALSE))</f>
        <v>ふるたか</v>
      </c>
      <c r="D22" s="71">
        <f>IF(ISBLANK(B22),"",VLOOKUP(B22,'各艇ﾃﾞｰﾀ'!$B$4:$G$49,3,FALSE))</f>
        <v>8.32</v>
      </c>
      <c r="E22" s="69">
        <v>17</v>
      </c>
      <c r="F22" s="94">
        <v>0.6040509259259259</v>
      </c>
      <c r="G22" s="38">
        <f t="shared" si="0"/>
        <v>14390.008160995369</v>
      </c>
      <c r="H22" s="72">
        <f>IF(ISBLANK(B22),"",VLOOKUP(B22,'各艇ﾃﾞｰﾀ'!$B$4:$G$49,4,FALSE))</f>
        <v>810</v>
      </c>
      <c r="I22" s="73">
        <v>0</v>
      </c>
      <c r="J22" s="38">
        <f t="shared" si="1"/>
        <v>4994.008160995369</v>
      </c>
      <c r="K22" s="39">
        <f t="shared" si="2"/>
        <v>505.72445366578825</v>
      </c>
      <c r="L22" s="71">
        <f t="shared" si="3"/>
        <v>2.9020136425767964</v>
      </c>
      <c r="M22" s="39">
        <f t="shared" si="4"/>
        <v>1.1764705882352942</v>
      </c>
      <c r="N22" s="302"/>
      <c r="O22" s="303"/>
      <c r="P22" s="304"/>
    </row>
    <row r="23" spans="1:16" s="4" customFormat="1" ht="14.25">
      <c r="A23" s="162"/>
      <c r="B23" s="41"/>
      <c r="C23" s="75">
        <f>IF(ISBLANK(B23),"",VLOOKUP(B23,'各艇ﾃﾞｰﾀ'!$B$4:$G$51,2,FALSE))</f>
      </c>
      <c r="D23" s="76">
        <f>IF(ISBLANK(B23),"",VLOOKUP(B23,'各艇ﾃﾞｰﾀ'!$B$4:$G$49,3,FALSE))</f>
      </c>
      <c r="E23" s="74"/>
      <c r="F23" s="95"/>
      <c r="G23" s="41"/>
      <c r="H23" s="77">
        <f>IF(ISBLANK(B23),"",VLOOKUP(B23,'各艇ﾃﾞｰﾀ'!$B$4:$G$49,5,FALSE))</f>
      </c>
      <c r="I23" s="78"/>
      <c r="J23" s="41"/>
      <c r="K23" s="42"/>
      <c r="L23" s="76"/>
      <c r="M23" s="42"/>
      <c r="N23" s="272"/>
      <c r="O23" s="273"/>
      <c r="P23" s="274"/>
    </row>
    <row r="24" spans="1:16" ht="19.5" customHeight="1">
      <c r="A24" s="254" t="s">
        <v>82</v>
      </c>
      <c r="B24" s="255"/>
      <c r="C24" s="256"/>
      <c r="D24" s="275" t="s">
        <v>313</v>
      </c>
      <c r="E24" s="276"/>
      <c r="F24" s="277"/>
      <c r="G24" s="338" t="s">
        <v>0</v>
      </c>
      <c r="H24" s="316"/>
      <c r="I24" s="316"/>
      <c r="J24" s="316"/>
      <c r="K24" s="316"/>
      <c r="L24" s="316"/>
      <c r="M24" s="316"/>
      <c r="N24" s="316"/>
      <c r="O24" s="316"/>
      <c r="P24" s="317"/>
    </row>
    <row r="25" spans="1:16" ht="19.5" customHeight="1">
      <c r="A25" s="257"/>
      <c r="B25" s="258"/>
      <c r="C25" s="259"/>
      <c r="D25" s="278"/>
      <c r="E25" s="279"/>
      <c r="F25" s="280"/>
      <c r="G25" s="318"/>
      <c r="H25" s="319"/>
      <c r="I25" s="319"/>
      <c r="J25" s="319"/>
      <c r="K25" s="319"/>
      <c r="L25" s="319"/>
      <c r="M25" s="319"/>
      <c r="N25" s="319"/>
      <c r="O25" s="319"/>
      <c r="P25" s="320"/>
    </row>
    <row r="26" spans="1:16" ht="19.5" customHeight="1">
      <c r="A26" s="260"/>
      <c r="B26" s="261"/>
      <c r="C26" s="262"/>
      <c r="D26" s="278"/>
      <c r="E26" s="279"/>
      <c r="F26" s="280"/>
      <c r="G26" s="318"/>
      <c r="H26" s="319"/>
      <c r="I26" s="319"/>
      <c r="J26" s="319"/>
      <c r="K26" s="319"/>
      <c r="L26" s="319"/>
      <c r="M26" s="319"/>
      <c r="N26" s="319"/>
      <c r="O26" s="319"/>
      <c r="P26" s="320"/>
    </row>
    <row r="27" spans="1:16" ht="19.5" customHeight="1">
      <c r="A27" s="263" t="s">
        <v>159</v>
      </c>
      <c r="B27" s="264"/>
      <c r="C27" s="265"/>
      <c r="D27" s="281"/>
      <c r="E27" s="282"/>
      <c r="F27" s="283"/>
      <c r="G27" s="318"/>
      <c r="H27" s="319"/>
      <c r="I27" s="319"/>
      <c r="J27" s="319"/>
      <c r="K27" s="319"/>
      <c r="L27" s="319"/>
      <c r="M27" s="319"/>
      <c r="N27" s="319"/>
      <c r="O27" s="319"/>
      <c r="P27" s="320"/>
    </row>
    <row r="28" spans="1:16" ht="18" customHeight="1">
      <c r="A28" s="266"/>
      <c r="B28" s="267"/>
      <c r="C28" s="268"/>
      <c r="D28" s="275" t="s">
        <v>320</v>
      </c>
      <c r="E28" s="276"/>
      <c r="F28" s="277"/>
      <c r="G28" s="318"/>
      <c r="H28" s="319"/>
      <c r="I28" s="319"/>
      <c r="J28" s="319"/>
      <c r="K28" s="319"/>
      <c r="L28" s="319"/>
      <c r="M28" s="319"/>
      <c r="N28" s="319"/>
      <c r="O28" s="319"/>
      <c r="P28" s="320"/>
    </row>
    <row r="29" spans="1:16" ht="18" customHeight="1">
      <c r="A29" s="266"/>
      <c r="B29" s="267"/>
      <c r="C29" s="268"/>
      <c r="D29" s="278"/>
      <c r="E29" s="279"/>
      <c r="F29" s="280"/>
      <c r="G29" s="318"/>
      <c r="H29" s="319"/>
      <c r="I29" s="319"/>
      <c r="J29" s="319"/>
      <c r="K29" s="319"/>
      <c r="L29" s="319"/>
      <c r="M29" s="319"/>
      <c r="N29" s="319"/>
      <c r="O29" s="319"/>
      <c r="P29" s="320"/>
    </row>
    <row r="30" spans="1:16" ht="18" customHeight="1">
      <c r="A30" s="266"/>
      <c r="B30" s="267"/>
      <c r="C30" s="268"/>
      <c r="D30" s="278"/>
      <c r="E30" s="279"/>
      <c r="F30" s="280"/>
      <c r="G30" s="318"/>
      <c r="H30" s="319"/>
      <c r="I30" s="319"/>
      <c r="J30" s="319"/>
      <c r="K30" s="319"/>
      <c r="L30" s="319"/>
      <c r="M30" s="319"/>
      <c r="N30" s="319"/>
      <c r="O30" s="319"/>
      <c r="P30" s="320"/>
    </row>
    <row r="31" spans="1:16" ht="18" customHeight="1">
      <c r="A31" s="266"/>
      <c r="B31" s="267"/>
      <c r="C31" s="268"/>
      <c r="D31" s="278"/>
      <c r="E31" s="279"/>
      <c r="F31" s="280"/>
      <c r="G31" s="318"/>
      <c r="H31" s="319"/>
      <c r="I31" s="319"/>
      <c r="J31" s="319"/>
      <c r="K31" s="319"/>
      <c r="L31" s="319"/>
      <c r="M31" s="319"/>
      <c r="N31" s="319"/>
      <c r="O31" s="319"/>
      <c r="P31" s="320"/>
    </row>
    <row r="32" spans="1:16" ht="18" customHeight="1">
      <c r="A32" s="266"/>
      <c r="B32" s="267"/>
      <c r="C32" s="268"/>
      <c r="D32" s="278"/>
      <c r="E32" s="279"/>
      <c r="F32" s="280"/>
      <c r="G32" s="318"/>
      <c r="H32" s="319"/>
      <c r="I32" s="319"/>
      <c r="J32" s="319"/>
      <c r="K32" s="319"/>
      <c r="L32" s="319"/>
      <c r="M32" s="319"/>
      <c r="N32" s="319"/>
      <c r="O32" s="319"/>
      <c r="P32" s="320"/>
    </row>
    <row r="33" spans="1:16" ht="48.75" customHeight="1">
      <c r="A33" s="269"/>
      <c r="B33" s="270"/>
      <c r="C33" s="271"/>
      <c r="D33" s="281"/>
      <c r="E33" s="282"/>
      <c r="F33" s="283"/>
      <c r="G33" s="321"/>
      <c r="H33" s="322"/>
      <c r="I33" s="322"/>
      <c r="J33" s="322"/>
      <c r="K33" s="322"/>
      <c r="L33" s="322"/>
      <c r="M33" s="322"/>
      <c r="N33" s="322"/>
      <c r="O33" s="322"/>
      <c r="P33" s="323"/>
    </row>
  </sheetData>
  <sheetProtection password="EDAE" sheet="1"/>
  <mergeCells count="27">
    <mergeCell ref="N8:P8"/>
    <mergeCell ref="N13:P13"/>
    <mergeCell ref="A24:C26"/>
    <mergeCell ref="A27:C33"/>
    <mergeCell ref="D24:F27"/>
    <mergeCell ref="D28:F33"/>
    <mergeCell ref="G24:P33"/>
    <mergeCell ref="N16:P16"/>
    <mergeCell ref="N17:P17"/>
    <mergeCell ref="N9:P9"/>
    <mergeCell ref="D1:H1"/>
    <mergeCell ref="N23:P23"/>
    <mergeCell ref="N7:P7"/>
    <mergeCell ref="B2:I2"/>
    <mergeCell ref="N4:P4"/>
    <mergeCell ref="N5:P5"/>
    <mergeCell ref="N6:P6"/>
    <mergeCell ref="N18:P18"/>
    <mergeCell ref="N19:P19"/>
    <mergeCell ref="N10:P10"/>
    <mergeCell ref="N14:P14"/>
    <mergeCell ref="N15:P15"/>
    <mergeCell ref="N22:P22"/>
    <mergeCell ref="N11:P11"/>
    <mergeCell ref="N12:P12"/>
    <mergeCell ref="N21:P21"/>
    <mergeCell ref="N20:P20"/>
  </mergeCells>
  <printOptions/>
  <pageMargins left="0.31" right="0.26" top="0.16" bottom="0.27" header="0.5118110236220472" footer="0.42"/>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Q6" sqref="Q6"/>
    </sheetView>
  </sheetViews>
  <sheetFormatPr defaultColWidth="9.00390625" defaultRowHeight="13.5"/>
  <cols>
    <col min="1" max="1" width="5.00390625" style="2" customWidth="1"/>
    <col min="2" max="2" width="6.50390625" style="2" customWidth="1"/>
    <col min="3" max="3" width="15.875" style="2" customWidth="1"/>
    <col min="4" max="4" width="8.375" style="2" customWidth="1"/>
    <col min="5" max="5" width="6.00390625" style="2" customWidth="1"/>
    <col min="6" max="6" width="12.25390625" style="2" customWidth="1"/>
    <col min="7" max="7" width="9.125" style="2" customWidth="1"/>
    <col min="8" max="8" width="10.875" style="2" customWidth="1"/>
    <col min="9" max="10" width="7.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3.625" style="2" customWidth="1"/>
    <col min="17" max="17" width="8.375" style="2" customWidth="1"/>
    <col min="18" max="16384" width="9.00390625" style="2" customWidth="1"/>
  </cols>
  <sheetData>
    <row r="1" spans="2:15" ht="18.75" customHeight="1">
      <c r="B1" s="3"/>
      <c r="D1" s="312">
        <v>41154</v>
      </c>
      <c r="E1" s="312"/>
      <c r="F1" s="312"/>
      <c r="G1" s="312"/>
      <c r="H1" s="312"/>
      <c r="K1" s="8" t="s">
        <v>1</v>
      </c>
      <c r="L1" s="174" t="s">
        <v>247</v>
      </c>
      <c r="M1" s="8" t="s">
        <v>2</v>
      </c>
      <c r="N1" s="6">
        <v>41154</v>
      </c>
      <c r="O1" s="20">
        <v>0.3819444444444444</v>
      </c>
    </row>
    <row r="2" spans="2:15" ht="18.75" customHeight="1">
      <c r="B2" s="313" t="s">
        <v>262</v>
      </c>
      <c r="C2" s="313"/>
      <c r="D2" s="313"/>
      <c r="E2" s="313"/>
      <c r="F2" s="313"/>
      <c r="G2" s="313"/>
      <c r="H2" s="313"/>
      <c r="I2" s="292"/>
      <c r="J2" s="21"/>
      <c r="K2" s="97">
        <v>26.4</v>
      </c>
      <c r="L2" s="31" t="s">
        <v>3</v>
      </c>
      <c r="M2" s="9" t="s">
        <v>4</v>
      </c>
      <c r="N2" s="11">
        <v>13</v>
      </c>
      <c r="O2" s="7" t="s">
        <v>5</v>
      </c>
    </row>
    <row r="3" ht="12" customHeight="1"/>
    <row r="4" spans="1:16" s="4" customFormat="1" ht="16.5" customHeight="1">
      <c r="A4" s="12" t="s">
        <v>6</v>
      </c>
      <c r="B4" s="12" t="s">
        <v>7</v>
      </c>
      <c r="C4" s="12" t="s">
        <v>8</v>
      </c>
      <c r="D4" s="12" t="s">
        <v>9</v>
      </c>
      <c r="E4" s="12" t="s">
        <v>10</v>
      </c>
      <c r="F4" s="12" t="s">
        <v>11</v>
      </c>
      <c r="G4" s="12" t="s">
        <v>12</v>
      </c>
      <c r="H4" s="12" t="s">
        <v>13</v>
      </c>
      <c r="I4" s="12" t="s">
        <v>14</v>
      </c>
      <c r="J4" s="12" t="s">
        <v>15</v>
      </c>
      <c r="K4" s="12" t="s">
        <v>16</v>
      </c>
      <c r="L4" s="12" t="s">
        <v>17</v>
      </c>
      <c r="M4" s="12"/>
      <c r="N4" s="293" t="s">
        <v>19</v>
      </c>
      <c r="O4" s="294"/>
      <c r="P4" s="295"/>
    </row>
    <row r="5" spans="1:16" s="5" customFormat="1" ht="13.5" customHeight="1">
      <c r="A5" s="13"/>
      <c r="B5" s="14" t="s">
        <v>20</v>
      </c>
      <c r="C5" s="13"/>
      <c r="D5" s="15" t="s">
        <v>21</v>
      </c>
      <c r="E5" s="15"/>
      <c r="F5" s="14" t="s">
        <v>22</v>
      </c>
      <c r="G5" s="15" t="s">
        <v>23</v>
      </c>
      <c r="H5" s="14" t="s">
        <v>77</v>
      </c>
      <c r="I5" s="15" t="s">
        <v>24</v>
      </c>
      <c r="J5" s="15" t="s">
        <v>23</v>
      </c>
      <c r="K5" s="15" t="s">
        <v>25</v>
      </c>
      <c r="L5" s="15" t="s">
        <v>26</v>
      </c>
      <c r="M5" s="15"/>
      <c r="N5" s="296"/>
      <c r="O5" s="297"/>
      <c r="P5" s="298"/>
    </row>
    <row r="6" spans="1:16" s="4" customFormat="1" ht="14.25">
      <c r="A6" s="64">
        <v>1</v>
      </c>
      <c r="B6" s="35">
        <v>5752</v>
      </c>
      <c r="C6" s="65" t="str">
        <f>IF(ISBLANK(B6),"",VLOOKUP(B6,'各艇ﾃﾞｰﾀ'!$B$4:$G$51,2,FALSE))</f>
        <v>アルファ</v>
      </c>
      <c r="D6" s="66">
        <f>IF(ISBLANK(B6),"",VLOOKUP(B6,'各艇ﾃﾞｰﾀ'!$B$4:$G$49,3,FALSE))</f>
        <v>10.26</v>
      </c>
      <c r="E6" s="64">
        <v>1</v>
      </c>
      <c r="F6" s="93">
        <v>0.5423958333333333</v>
      </c>
      <c r="G6" s="35">
        <f aca="true" t="shared" si="0" ref="G6:G16">(F6-$O$1)*86400.049</f>
        <v>13863.007862118055</v>
      </c>
      <c r="H6" s="67">
        <f>IF(ISBLANK(B6),"",VLOOKUP(B6,'各艇ﾃﾞｰﾀ'!$B$4:$G$49,5,FALSE))</f>
        <v>526</v>
      </c>
      <c r="I6" s="68">
        <v>0</v>
      </c>
      <c r="J6" s="35">
        <f aca="true" t="shared" si="1" ref="J6:J16">G6-H6*$K$2</f>
        <v>-23.39213788194502</v>
      </c>
      <c r="K6" s="36">
        <f aca="true" t="shared" si="2" ref="K6:K16">(J6-$J$6)/$K$2</f>
        <v>0</v>
      </c>
      <c r="L6" s="66">
        <f aca="true" t="shared" si="3" ref="L6:L16">$K$2/(G6/3600)</f>
        <v>6.8556550602344775</v>
      </c>
      <c r="M6" s="36"/>
      <c r="N6" s="299"/>
      <c r="O6" s="300"/>
      <c r="P6" s="301"/>
    </row>
    <row r="7" spans="1:16" s="4" customFormat="1" ht="14.25">
      <c r="A7" s="69">
        <v>2</v>
      </c>
      <c r="B7" s="38">
        <v>380</v>
      </c>
      <c r="C7" s="70" t="str">
        <f>IF(ISBLANK(B7),"",VLOOKUP(B7,'各艇ﾃﾞｰﾀ'!$B$4:$G$51,2,FALSE))</f>
        <v>テティス 4</v>
      </c>
      <c r="D7" s="71">
        <f>IF(ISBLANK(B7),"",VLOOKUP(B7,'各艇ﾃﾞｰﾀ'!$B$4:$G$49,3,FALSE))</f>
        <v>10.16</v>
      </c>
      <c r="E7" s="69">
        <v>2</v>
      </c>
      <c r="F7" s="94">
        <v>0.5432291666666667</v>
      </c>
      <c r="G7" s="38">
        <f t="shared" si="0"/>
        <v>13935.007902951389</v>
      </c>
      <c r="H7" s="72">
        <f>IF(ISBLANK(B7),"",VLOOKUP(B7,'各艇ﾃﾞｰﾀ'!$B$4:$G$49,5,FALSE))</f>
        <v>528</v>
      </c>
      <c r="I7" s="73">
        <v>0</v>
      </c>
      <c r="J7" s="38">
        <f t="shared" si="1"/>
        <v>-4.192097048609867</v>
      </c>
      <c r="K7" s="39">
        <f t="shared" si="2"/>
        <v>0.7272742739899679</v>
      </c>
      <c r="L7" s="71">
        <f t="shared" si="3"/>
        <v>6.820232945822071</v>
      </c>
      <c r="M7" s="39"/>
      <c r="N7" s="302"/>
      <c r="O7" s="303"/>
      <c r="P7" s="304"/>
    </row>
    <row r="8" spans="1:16" s="4" customFormat="1" ht="14.25">
      <c r="A8" s="69">
        <v>3</v>
      </c>
      <c r="B8" s="38">
        <v>164</v>
      </c>
      <c r="C8" s="70" t="str">
        <f>IF(ISBLANK(B8),"",VLOOKUP(B8,'各艇ﾃﾞｰﾀ'!$B$4:$G$51,2,FALSE))</f>
        <v>さがみ</v>
      </c>
      <c r="D8" s="71">
        <f>IF(ISBLANK(B8),"",VLOOKUP(B8,'各艇ﾃﾞｰﾀ'!$B$4:$G$49,3,FALSE))</f>
        <v>8.09</v>
      </c>
      <c r="E8" s="69">
        <v>3</v>
      </c>
      <c r="F8" s="94">
        <v>0.5650578703703704</v>
      </c>
      <c r="G8" s="38">
        <f t="shared" si="0"/>
        <v>15821.008972557871</v>
      </c>
      <c r="H8" s="72">
        <f>IF(ISBLANK(B8),"",VLOOKUP(B8,'各艇ﾃﾞｰﾀ'!$B$4:$G$49,5,FALSE))</f>
        <v>578</v>
      </c>
      <c r="I8" s="73">
        <v>0</v>
      </c>
      <c r="J8" s="38">
        <f t="shared" si="1"/>
        <v>561.808972557872</v>
      </c>
      <c r="K8" s="39">
        <f t="shared" si="2"/>
        <v>22.16670872878095</v>
      </c>
      <c r="L8" s="71">
        <f t="shared" si="3"/>
        <v>6.007202205930761</v>
      </c>
      <c r="M8" s="39"/>
      <c r="N8" s="302"/>
      <c r="O8" s="303"/>
      <c r="P8" s="304"/>
    </row>
    <row r="9" spans="1:16" s="4" customFormat="1" ht="14.25">
      <c r="A9" s="69">
        <v>4</v>
      </c>
      <c r="B9" s="38">
        <v>4400</v>
      </c>
      <c r="C9" s="70" t="str">
        <f>IF(ISBLANK(B9),"",VLOOKUP(B9,'各艇ﾃﾞｰﾀ'!$B$4:$G$51,2,FALSE))</f>
        <v>アイデアル</v>
      </c>
      <c r="D9" s="71">
        <f>IF(ISBLANK(B9),"",VLOOKUP(B9,'各艇ﾃﾞｰﾀ'!$B$4:$G$49,3,FALSE))</f>
        <v>7.84</v>
      </c>
      <c r="E9" s="69">
        <v>5</v>
      </c>
      <c r="F9" s="94">
        <v>0.5723958333333333</v>
      </c>
      <c r="G9" s="38">
        <f t="shared" si="0"/>
        <v>16455.009332118058</v>
      </c>
      <c r="H9" s="72">
        <f>IF(ISBLANK(B9),"",VLOOKUP(B9,'各艇ﾃﾞｰﾀ'!$B$4:$G$49,5,FALSE))</f>
        <v>586</v>
      </c>
      <c r="I9" s="73">
        <v>0</v>
      </c>
      <c r="J9" s="38">
        <f t="shared" si="1"/>
        <v>984.6093321180579</v>
      </c>
      <c r="K9" s="39">
        <f t="shared" si="2"/>
        <v>38.181873863636476</v>
      </c>
      <c r="L9" s="71">
        <f t="shared" si="3"/>
        <v>5.775748775450048</v>
      </c>
      <c r="M9" s="39"/>
      <c r="N9" s="302"/>
      <c r="O9" s="303"/>
      <c r="P9" s="304"/>
    </row>
    <row r="10" spans="1:16" s="4" customFormat="1" ht="14.25">
      <c r="A10" s="74">
        <v>5</v>
      </c>
      <c r="B10" s="41">
        <v>162</v>
      </c>
      <c r="C10" s="75" t="str">
        <f>IF(ISBLANK(B10),"",VLOOKUP(B10,'各艇ﾃﾞｰﾀ'!$B$4:$G$51,2,FALSE))</f>
        <v>ﾌｪﾆｯｸｽ</v>
      </c>
      <c r="D10" s="76">
        <f>IF(ISBLANK(B10),"",VLOOKUP(B10,'各艇ﾃﾞｰﾀ'!$B$4:$G$49,3,FALSE))</f>
        <v>8.68</v>
      </c>
      <c r="E10" s="74">
        <v>4</v>
      </c>
      <c r="F10" s="95">
        <v>0.571099537037037</v>
      </c>
      <c r="G10" s="41">
        <f t="shared" si="0"/>
        <v>16343.009268599533</v>
      </c>
      <c r="H10" s="77">
        <f>IF(ISBLANK(B10),"",VLOOKUP(B10,'各艇ﾃﾞｰﾀ'!$B$4:$G$49,5,FALSE))</f>
        <v>561.9188028663621</v>
      </c>
      <c r="I10" s="78">
        <v>0</v>
      </c>
      <c r="J10" s="41">
        <f t="shared" si="1"/>
        <v>1508.352872927575</v>
      </c>
      <c r="K10" s="42">
        <f t="shared" si="2"/>
        <v>58.02064434884546</v>
      </c>
      <c r="L10" s="76">
        <f t="shared" si="3"/>
        <v>5.815330484001137</v>
      </c>
      <c r="M10" s="42"/>
      <c r="N10" s="272"/>
      <c r="O10" s="273"/>
      <c r="P10" s="274"/>
    </row>
    <row r="11" spans="1:16" s="4" customFormat="1" ht="14.25">
      <c r="A11" s="79">
        <v>6</v>
      </c>
      <c r="B11" s="49">
        <v>312</v>
      </c>
      <c r="C11" s="80" t="str">
        <f>IF(ISBLANK(B11),"",VLOOKUP(B11,'各艇ﾃﾞｰﾀ'!$B$4:$G$51,2,FALSE))</f>
        <v>はやとり</v>
      </c>
      <c r="D11" s="81">
        <f>IF(ISBLANK(B11),"",VLOOKUP(B11,'各艇ﾃﾞｰﾀ'!$B$4:$G$49,3,FALSE))</f>
        <v>8.36</v>
      </c>
      <c r="E11" s="79">
        <v>6</v>
      </c>
      <c r="F11" s="96">
        <v>0.5781481481481482</v>
      </c>
      <c r="G11" s="49">
        <f t="shared" si="0"/>
        <v>16952.00961398149</v>
      </c>
      <c r="H11" s="82">
        <f>IF(ISBLANK(B11),"",VLOOKUP(B11,'各艇ﾃﾞｰﾀ'!$B$4:$G$49,5,FALSE))</f>
        <v>571</v>
      </c>
      <c r="I11" s="83">
        <v>0</v>
      </c>
      <c r="J11" s="49">
        <f t="shared" si="1"/>
        <v>1877.609613981489</v>
      </c>
      <c r="K11" s="50">
        <f t="shared" si="2"/>
        <v>72.00764211603918</v>
      </c>
      <c r="L11" s="81">
        <f t="shared" si="3"/>
        <v>5.606414942191512</v>
      </c>
      <c r="M11" s="50"/>
      <c r="N11" s="305"/>
      <c r="O11" s="306"/>
      <c r="P11" s="307"/>
    </row>
    <row r="12" spans="1:16" s="4" customFormat="1" ht="14.25">
      <c r="A12" s="69">
        <v>7</v>
      </c>
      <c r="B12" s="38">
        <v>319</v>
      </c>
      <c r="C12" s="70" t="str">
        <f>IF(ISBLANK(B12),"",VLOOKUP(B12,'各艇ﾃﾞｰﾀ'!$B$4:$G$51,2,FALSE))</f>
        <v>かまくら</v>
      </c>
      <c r="D12" s="71">
        <f>IF(ISBLANK(B12),"",VLOOKUP(B12,'各艇ﾃﾞｰﾀ'!$B$4:$G$49,3,FALSE))</f>
        <v>6.98</v>
      </c>
      <c r="E12" s="69">
        <v>7</v>
      </c>
      <c r="F12" s="94">
        <v>0.5982523148148148</v>
      </c>
      <c r="G12" s="38">
        <f t="shared" si="0"/>
        <v>18689.010599085646</v>
      </c>
      <c r="H12" s="72">
        <f>IF(ISBLANK(B12),"",VLOOKUP(B12,'各艇ﾃﾞｰﾀ'!$B$4:$G$49,5,FALSE))</f>
        <v>614</v>
      </c>
      <c r="I12" s="73">
        <v>0</v>
      </c>
      <c r="J12" s="38">
        <f t="shared" si="1"/>
        <v>2479.410599085648</v>
      </c>
      <c r="K12" s="39">
        <f t="shared" si="2"/>
        <v>94.80313397604519</v>
      </c>
      <c r="L12" s="71">
        <f t="shared" si="3"/>
        <v>5.085341436140541</v>
      </c>
      <c r="M12" s="39"/>
      <c r="N12" s="302"/>
      <c r="O12" s="303"/>
      <c r="P12" s="304"/>
    </row>
    <row r="13" spans="1:16" s="4" customFormat="1" ht="14.25">
      <c r="A13" s="69">
        <v>8</v>
      </c>
      <c r="B13" s="38">
        <v>4469</v>
      </c>
      <c r="C13" s="70" t="str">
        <f>IF(ISBLANK(B13),"",VLOOKUP(B13,'各艇ﾃﾞｰﾀ'!$B$4:$G$51,2,FALSE))</f>
        <v>未央</v>
      </c>
      <c r="D13" s="71">
        <f>IF(ISBLANK(B13),"",VLOOKUP(B13,'各艇ﾃﾞｰﾀ'!$B$4:$G$49,3,FALSE))</f>
        <v>7.01</v>
      </c>
      <c r="E13" s="69">
        <v>8</v>
      </c>
      <c r="F13" s="94">
        <v>0.6022106481481482</v>
      </c>
      <c r="G13" s="38">
        <f t="shared" si="0"/>
        <v>19031.010793043984</v>
      </c>
      <c r="H13" s="72">
        <f>IF(ISBLANK(B13),"",VLOOKUP(B13,'各艇ﾃﾞｰﾀ'!$B$4:$G$49,5,FALSE))</f>
        <v>612.9739941958445</v>
      </c>
      <c r="I13" s="73">
        <v>0</v>
      </c>
      <c r="J13" s="38">
        <f t="shared" si="1"/>
        <v>2848.4973462736907</v>
      </c>
      <c r="K13" s="39">
        <f t="shared" si="2"/>
        <v>108.78369258165287</v>
      </c>
      <c r="L13" s="71">
        <f t="shared" si="3"/>
        <v>4.993954395461644</v>
      </c>
      <c r="M13" s="39"/>
      <c r="N13" s="302"/>
      <c r="O13" s="303"/>
      <c r="P13" s="304"/>
    </row>
    <row r="14" spans="1:16" s="4" customFormat="1" ht="14.25">
      <c r="A14" s="69">
        <v>9</v>
      </c>
      <c r="B14" s="38">
        <v>381</v>
      </c>
      <c r="C14" s="70" t="str">
        <f>IF(ISBLANK(B14),"",VLOOKUP(B14,'各艇ﾃﾞｰﾀ'!$B$4:$G$51,2,FALSE))</f>
        <v>八丈</v>
      </c>
      <c r="D14" s="71">
        <f>IF(ISBLANK(B14),"",VLOOKUP(B14,'各艇ﾃﾞｰﾀ'!$B$4:$G$49,3,FALSE))</f>
        <v>8.01</v>
      </c>
      <c r="E14" s="69">
        <v>9</v>
      </c>
      <c r="F14" s="94">
        <v>0.6077546296296296</v>
      </c>
      <c r="G14" s="38">
        <f t="shared" si="0"/>
        <v>19510.01106469907</v>
      </c>
      <c r="H14" s="72">
        <f>IF(ISBLANK(B14),"",VLOOKUP(B14,'各艇ﾃﾞｰﾀ'!$B$4:$G$49,5,FALSE))</f>
        <v>581.0925010001628</v>
      </c>
      <c r="I14" s="73">
        <v>0</v>
      </c>
      <c r="J14" s="38">
        <f t="shared" si="1"/>
        <v>4169.169038294773</v>
      </c>
      <c r="K14" s="39">
        <f t="shared" si="2"/>
        <v>158.80913546123932</v>
      </c>
      <c r="L14" s="71">
        <f t="shared" si="3"/>
        <v>4.871345263968764</v>
      </c>
      <c r="M14" s="39"/>
      <c r="N14" s="302"/>
      <c r="O14" s="303"/>
      <c r="P14" s="304"/>
    </row>
    <row r="15" spans="1:16" s="4" customFormat="1" ht="14.25">
      <c r="A15" s="74">
        <v>10</v>
      </c>
      <c r="B15" s="41">
        <v>178</v>
      </c>
      <c r="C15" s="75" t="str">
        <f>IF(ISBLANK(B15),"",VLOOKUP(B15,'各艇ﾃﾞｰﾀ'!$B$4:$G$51,2,FALSE))</f>
        <v>ノアノア</v>
      </c>
      <c r="D15" s="76">
        <f>IF(ISBLANK(B15),"",VLOOKUP(B15,'各艇ﾃﾞｰﾀ'!$B$4:$G$49,3,FALSE))</f>
        <v>7.1</v>
      </c>
      <c r="E15" s="74">
        <v>10</v>
      </c>
      <c r="F15" s="95">
        <v>0.6230208333333334</v>
      </c>
      <c r="G15" s="41">
        <f t="shared" si="0"/>
        <v>20829.011812743058</v>
      </c>
      <c r="H15" s="77">
        <f>IF(ISBLANK(B15),"",VLOOKUP(B15,'各艇ﾃﾞｰﾀ'!$B$4:$G$49,5,FALSE))</f>
        <v>609.5059172339866</v>
      </c>
      <c r="I15" s="78">
        <v>0</v>
      </c>
      <c r="J15" s="41">
        <f t="shared" si="1"/>
        <v>4738.055597765813</v>
      </c>
      <c r="K15" s="42">
        <f t="shared" si="2"/>
        <v>180.3578687745363</v>
      </c>
      <c r="L15" s="76">
        <f t="shared" si="3"/>
        <v>4.562866489031185</v>
      </c>
      <c r="M15" s="42"/>
      <c r="N15" s="272"/>
      <c r="O15" s="273"/>
      <c r="P15" s="274"/>
    </row>
    <row r="16" spans="1:16" s="4" customFormat="1" ht="14.25">
      <c r="A16" s="64">
        <v>11</v>
      </c>
      <c r="B16" s="35">
        <v>4323</v>
      </c>
      <c r="C16" s="65" t="str">
        <f>IF(ISBLANK(B16),"",VLOOKUP(B16,'各艇ﾃﾞｰﾀ'!$B$4:$G$51,2,FALSE))</f>
        <v>飛天</v>
      </c>
      <c r="D16" s="81">
        <f>IF(ISBLANK(B16),"",VLOOKUP(B16,'各艇ﾃﾞｰﾀ'!$B$4:$G$49,3,FALSE))</f>
        <v>7.08</v>
      </c>
      <c r="E16" s="64">
        <v>11</v>
      </c>
      <c r="F16" s="93">
        <v>0.6392013888888889</v>
      </c>
      <c r="G16" s="35">
        <f t="shared" si="0"/>
        <v>22227.01260559028</v>
      </c>
      <c r="H16" s="82">
        <f>IF(ISBLANK(B16),"",VLOOKUP(B16,'各艇ﾃﾞｰﾀ'!$B$4:$G$49,5,FALSE))</f>
        <v>610</v>
      </c>
      <c r="I16" s="68">
        <v>0</v>
      </c>
      <c r="J16" s="35">
        <f t="shared" si="1"/>
        <v>6123.01260559028</v>
      </c>
      <c r="K16" s="36">
        <f t="shared" si="2"/>
        <v>232.81836149516005</v>
      </c>
      <c r="L16" s="66">
        <f t="shared" si="3"/>
        <v>4.27587826067533</v>
      </c>
      <c r="M16" s="36"/>
      <c r="N16" s="299"/>
      <c r="O16" s="300"/>
      <c r="P16" s="301"/>
    </row>
    <row r="17" spans="1:16" s="4" customFormat="1" ht="14.25">
      <c r="A17" s="69"/>
      <c r="B17" s="38">
        <v>4010</v>
      </c>
      <c r="C17" s="70" t="str">
        <f>IF(ISBLANK(B17),"",VLOOKUP(B17,'各艇ﾃﾞｰﾀ'!$B$4:$G$51,2,FALSE))</f>
        <v>ナジャ5</v>
      </c>
      <c r="D17" s="71">
        <f>IF(ISBLANK(B17),"",VLOOKUP(B17,'各艇ﾃﾞｰﾀ'!$B$4:$G$49,3,FALSE))</f>
        <v>10.21</v>
      </c>
      <c r="E17" s="69" t="s">
        <v>172</v>
      </c>
      <c r="F17" s="94"/>
      <c r="G17" s="38"/>
      <c r="H17" s="72"/>
      <c r="I17" s="73"/>
      <c r="J17" s="38"/>
      <c r="K17" s="39"/>
      <c r="L17" s="71"/>
      <c r="M17" s="39"/>
      <c r="N17" s="302"/>
      <c r="O17" s="303"/>
      <c r="P17" s="304"/>
    </row>
    <row r="18" spans="1:16" s="4" customFormat="1" ht="14.25">
      <c r="A18" s="69"/>
      <c r="B18" s="38">
        <v>6542</v>
      </c>
      <c r="C18" s="70" t="s">
        <v>248</v>
      </c>
      <c r="D18" s="71">
        <v>6.62</v>
      </c>
      <c r="E18" s="69" t="s">
        <v>177</v>
      </c>
      <c r="F18" s="94"/>
      <c r="G18" s="38"/>
      <c r="H18" s="72"/>
      <c r="I18" s="73"/>
      <c r="J18" s="38"/>
      <c r="K18" s="39"/>
      <c r="L18" s="71"/>
      <c r="M18" s="39"/>
      <c r="N18" s="302"/>
      <c r="O18" s="303"/>
      <c r="P18" s="304"/>
    </row>
    <row r="19" spans="1:16" s="4" customFormat="1" ht="14.25">
      <c r="A19" s="69"/>
      <c r="B19" s="38"/>
      <c r="C19" s="70">
        <f>IF(ISBLANK(B19),"",VLOOKUP(B19,'各艇ﾃﾞｰﾀ'!$B$4:$G$51,2,FALSE))</f>
      </c>
      <c r="D19" s="71">
        <f>IF(ISBLANK(B19),"",VLOOKUP(B19,'各艇ﾃﾞｰﾀ'!$B$4:$G$49,3,FALSE))</f>
      </c>
      <c r="E19" s="69"/>
      <c r="F19" s="94"/>
      <c r="G19" s="38"/>
      <c r="H19" s="72"/>
      <c r="I19" s="73"/>
      <c r="J19" s="38"/>
      <c r="K19" s="39"/>
      <c r="L19" s="71"/>
      <c r="M19" s="39"/>
      <c r="N19" s="302"/>
      <c r="O19" s="303"/>
      <c r="P19" s="304"/>
    </row>
    <row r="20" spans="1:16" s="4" customFormat="1" ht="14.25">
      <c r="A20" s="74"/>
      <c r="B20" s="41"/>
      <c r="C20" s="75">
        <f>IF(ISBLANK(B20),"",VLOOKUP(B20,'各艇ﾃﾞｰﾀ'!$B$4:$G$51,2,FALSE))</f>
      </c>
      <c r="D20" s="76">
        <f>IF(ISBLANK(B20),"",VLOOKUP(B20,'各艇ﾃﾞｰﾀ'!$B$4:$G$49,3,FALSE))</f>
      </c>
      <c r="E20" s="74"/>
      <c r="F20" s="95"/>
      <c r="G20" s="41"/>
      <c r="H20" s="77"/>
      <c r="I20" s="78"/>
      <c r="J20" s="41"/>
      <c r="K20" s="42"/>
      <c r="L20" s="76"/>
      <c r="M20" s="42"/>
      <c r="N20" s="272"/>
      <c r="O20" s="273"/>
      <c r="P20" s="274"/>
    </row>
    <row r="21" spans="1:16" s="4" customFormat="1" ht="14.25">
      <c r="A21" s="79"/>
      <c r="B21" s="57"/>
      <c r="C21" s="80">
        <f>IF(ISBLANK(B21),"",VLOOKUP(B21,'各艇ﾃﾞｰﾀ'!$B$4:$G$51,2,FALSE))</f>
      </c>
      <c r="D21" s="81">
        <f>IF(ISBLANK(B21),"",VLOOKUP(B21,'各艇ﾃﾞｰﾀ'!$B$4:$G$49,3,FALSE))</f>
      </c>
      <c r="E21" s="79"/>
      <c r="F21" s="96"/>
      <c r="G21" s="49"/>
      <c r="H21" s="82"/>
      <c r="I21" s="83"/>
      <c r="J21" s="49"/>
      <c r="K21" s="50"/>
      <c r="L21" s="81"/>
      <c r="M21" s="50"/>
      <c r="N21" s="305"/>
      <c r="O21" s="306"/>
      <c r="P21" s="307"/>
    </row>
    <row r="22" spans="1:16" s="4" customFormat="1" ht="14.25">
      <c r="A22" s="69"/>
      <c r="B22" s="38"/>
      <c r="C22" s="70">
        <f>IF(ISBLANK(B22),"",VLOOKUP(B22,'各艇ﾃﾞｰﾀ'!$B$4:$G$51,2,FALSE))</f>
      </c>
      <c r="D22" s="71">
        <f>IF(ISBLANK(B22),"",VLOOKUP(B22,'各艇ﾃﾞｰﾀ'!$B$4:$G$49,3,FALSE))</f>
      </c>
      <c r="E22" s="69"/>
      <c r="F22" s="94"/>
      <c r="G22" s="38"/>
      <c r="H22" s="72">
        <f>IF(ISBLANK(B22),"",VLOOKUP(B22,'各艇ﾃﾞｰﾀ'!$B$4:$G$49,5,FALSE))</f>
      </c>
      <c r="I22" s="73"/>
      <c r="J22" s="38"/>
      <c r="K22" s="39"/>
      <c r="L22" s="71"/>
      <c r="M22" s="39"/>
      <c r="N22" s="302"/>
      <c r="O22" s="303"/>
      <c r="P22" s="304"/>
    </row>
    <row r="23" spans="1:16" s="4" customFormat="1" ht="14.25">
      <c r="A23" s="69"/>
      <c r="B23" s="38"/>
      <c r="C23" s="70">
        <f>IF(ISBLANK(B23),"",VLOOKUP(B23,'各艇ﾃﾞｰﾀ'!$B$4:$G$51,2,FALSE))</f>
      </c>
      <c r="D23" s="71">
        <f>IF(ISBLANK(B23),"",VLOOKUP(B23,'各艇ﾃﾞｰﾀ'!$B$4:$G$49,3,FALSE))</f>
      </c>
      <c r="E23" s="69"/>
      <c r="F23" s="94"/>
      <c r="G23" s="38"/>
      <c r="H23" s="72">
        <f>IF(ISBLANK(B23),"",VLOOKUP(B23,'各艇ﾃﾞｰﾀ'!$B$4:$G$49,5,FALSE))</f>
      </c>
      <c r="I23" s="73"/>
      <c r="J23" s="38"/>
      <c r="K23" s="39"/>
      <c r="L23" s="71"/>
      <c r="M23" s="39"/>
      <c r="N23" s="302"/>
      <c r="O23" s="303"/>
      <c r="P23" s="304"/>
    </row>
    <row r="24" spans="1:16" s="4" customFormat="1" ht="14.25">
      <c r="A24" s="69"/>
      <c r="B24" s="38"/>
      <c r="C24" s="70">
        <f>IF(ISBLANK(B24),"",VLOOKUP(B24,'各艇ﾃﾞｰﾀ'!$B$4:$G$51,2,FALSE))</f>
      </c>
      <c r="D24" s="71">
        <f>IF(ISBLANK(B24),"",VLOOKUP(B24,'各艇ﾃﾞｰﾀ'!$B$4:$G$49,3,FALSE))</f>
      </c>
      <c r="E24" s="69"/>
      <c r="F24" s="94"/>
      <c r="G24" s="38"/>
      <c r="H24" s="72">
        <f>IF(ISBLANK(B24),"",VLOOKUP(B24,'各艇ﾃﾞｰﾀ'!$B$4:$G$49,5,FALSE))</f>
      </c>
      <c r="I24" s="73"/>
      <c r="J24" s="38"/>
      <c r="K24" s="39"/>
      <c r="L24" s="71"/>
      <c r="M24" s="39"/>
      <c r="N24" s="302"/>
      <c r="O24" s="303"/>
      <c r="P24" s="304"/>
    </row>
    <row r="25" spans="1:16" s="4" customFormat="1" ht="14.25">
      <c r="A25" s="74"/>
      <c r="B25" s="41"/>
      <c r="C25" s="75">
        <f>IF(ISBLANK(B25),"",VLOOKUP(B25,'各艇ﾃﾞｰﾀ'!$B$4:$G$51,2,FALSE))</f>
      </c>
      <c r="D25" s="76">
        <f>IF(ISBLANK(B25),"",VLOOKUP(B25,'各艇ﾃﾞｰﾀ'!$B$4:$G$49,3,FALSE))</f>
      </c>
      <c r="E25" s="74"/>
      <c r="F25" s="95"/>
      <c r="G25" s="41"/>
      <c r="H25" s="77">
        <f>IF(ISBLANK(B25),"",VLOOKUP(B25,'各艇ﾃﾞｰﾀ'!$B$4:$G$49,5,FALSE))</f>
      </c>
      <c r="I25" s="78"/>
      <c r="J25" s="41"/>
      <c r="K25" s="42"/>
      <c r="L25" s="76"/>
      <c r="M25" s="42"/>
      <c r="N25" s="272"/>
      <c r="O25" s="273"/>
      <c r="P25" s="274"/>
    </row>
    <row r="26" spans="1:16" ht="19.5" customHeight="1">
      <c r="A26" s="254" t="s">
        <v>74</v>
      </c>
      <c r="B26" s="255"/>
      <c r="C26" s="256"/>
      <c r="D26" s="275" t="s">
        <v>249</v>
      </c>
      <c r="E26" s="276"/>
      <c r="F26" s="277"/>
      <c r="G26" s="315" t="s">
        <v>261</v>
      </c>
      <c r="H26" s="316"/>
      <c r="I26" s="316"/>
      <c r="J26" s="316"/>
      <c r="K26" s="316"/>
      <c r="L26" s="316"/>
      <c r="M26" s="316"/>
      <c r="N26" s="316"/>
      <c r="O26" s="316"/>
      <c r="P26" s="317"/>
    </row>
    <row r="27" spans="1:16" ht="19.5" customHeight="1">
      <c r="A27" s="257"/>
      <c r="B27" s="258"/>
      <c r="C27" s="259"/>
      <c r="D27" s="278"/>
      <c r="E27" s="279"/>
      <c r="F27" s="280"/>
      <c r="G27" s="318"/>
      <c r="H27" s="319"/>
      <c r="I27" s="319"/>
      <c r="J27" s="319"/>
      <c r="K27" s="319"/>
      <c r="L27" s="319"/>
      <c r="M27" s="319"/>
      <c r="N27" s="319"/>
      <c r="O27" s="319"/>
      <c r="P27" s="320"/>
    </row>
    <row r="28" spans="1:16" ht="19.5" customHeight="1">
      <c r="A28" s="260"/>
      <c r="B28" s="261"/>
      <c r="C28" s="262"/>
      <c r="D28" s="278"/>
      <c r="E28" s="279"/>
      <c r="F28" s="280"/>
      <c r="G28" s="318"/>
      <c r="H28" s="319"/>
      <c r="I28" s="319"/>
      <c r="J28" s="319"/>
      <c r="K28" s="319"/>
      <c r="L28" s="319"/>
      <c r="M28" s="319"/>
      <c r="N28" s="319"/>
      <c r="O28" s="319"/>
      <c r="P28" s="320"/>
    </row>
    <row r="29" spans="1:16" ht="19.5" customHeight="1">
      <c r="A29" s="263"/>
      <c r="B29" s="264"/>
      <c r="C29" s="265"/>
      <c r="D29" s="281"/>
      <c r="E29" s="282"/>
      <c r="F29" s="283"/>
      <c r="G29" s="318"/>
      <c r="H29" s="319"/>
      <c r="I29" s="319"/>
      <c r="J29" s="319"/>
      <c r="K29" s="319"/>
      <c r="L29" s="319"/>
      <c r="M29" s="319"/>
      <c r="N29" s="319"/>
      <c r="O29" s="319"/>
      <c r="P29" s="320"/>
    </row>
    <row r="30" spans="1:16" ht="18" customHeight="1">
      <c r="A30" s="266"/>
      <c r="B30" s="267"/>
      <c r="C30" s="268"/>
      <c r="D30" s="275"/>
      <c r="E30" s="276"/>
      <c r="F30" s="277"/>
      <c r="G30" s="318"/>
      <c r="H30" s="319"/>
      <c r="I30" s="319"/>
      <c r="J30" s="319"/>
      <c r="K30" s="319"/>
      <c r="L30" s="319"/>
      <c r="M30" s="319"/>
      <c r="N30" s="319"/>
      <c r="O30" s="319"/>
      <c r="P30" s="320"/>
    </row>
    <row r="31" spans="1:16" ht="18" customHeight="1">
      <c r="A31" s="266"/>
      <c r="B31" s="267"/>
      <c r="C31" s="268"/>
      <c r="D31" s="278"/>
      <c r="E31" s="279"/>
      <c r="F31" s="280"/>
      <c r="G31" s="318"/>
      <c r="H31" s="319"/>
      <c r="I31" s="319"/>
      <c r="J31" s="319"/>
      <c r="K31" s="319"/>
      <c r="L31" s="319"/>
      <c r="M31" s="319"/>
      <c r="N31" s="319"/>
      <c r="O31" s="319"/>
      <c r="P31" s="320"/>
    </row>
    <row r="32" spans="1:16" ht="18" customHeight="1">
      <c r="A32" s="266"/>
      <c r="B32" s="267"/>
      <c r="C32" s="268"/>
      <c r="D32" s="278"/>
      <c r="E32" s="279"/>
      <c r="F32" s="280"/>
      <c r="G32" s="318"/>
      <c r="H32" s="319"/>
      <c r="I32" s="319"/>
      <c r="J32" s="319"/>
      <c r="K32" s="319"/>
      <c r="L32" s="319"/>
      <c r="M32" s="319"/>
      <c r="N32" s="319"/>
      <c r="O32" s="319"/>
      <c r="P32" s="320"/>
    </row>
    <row r="33" spans="1:16" ht="18" customHeight="1">
      <c r="A33" s="266"/>
      <c r="B33" s="267"/>
      <c r="C33" s="268"/>
      <c r="D33" s="278"/>
      <c r="E33" s="279"/>
      <c r="F33" s="280"/>
      <c r="G33" s="318"/>
      <c r="H33" s="319"/>
      <c r="I33" s="319"/>
      <c r="J33" s="319"/>
      <c r="K33" s="319"/>
      <c r="L33" s="319"/>
      <c r="M33" s="319"/>
      <c r="N33" s="319"/>
      <c r="O33" s="319"/>
      <c r="P33" s="320"/>
    </row>
    <row r="34" spans="1:16" ht="18" customHeight="1">
      <c r="A34" s="266"/>
      <c r="B34" s="267"/>
      <c r="C34" s="268"/>
      <c r="D34" s="278"/>
      <c r="E34" s="279"/>
      <c r="F34" s="280"/>
      <c r="G34" s="318"/>
      <c r="H34" s="319"/>
      <c r="I34" s="319"/>
      <c r="J34" s="319"/>
      <c r="K34" s="319"/>
      <c r="L34" s="319"/>
      <c r="M34" s="319"/>
      <c r="N34" s="319"/>
      <c r="O34" s="319"/>
      <c r="P34" s="320"/>
    </row>
    <row r="35" spans="1:16" ht="18" customHeight="1">
      <c r="A35" s="269"/>
      <c r="B35" s="270"/>
      <c r="C35" s="271"/>
      <c r="D35" s="281"/>
      <c r="E35" s="282"/>
      <c r="F35" s="283"/>
      <c r="G35" s="321"/>
      <c r="H35" s="322"/>
      <c r="I35" s="322"/>
      <c r="J35" s="322"/>
      <c r="K35" s="322"/>
      <c r="L35" s="322"/>
      <c r="M35" s="322"/>
      <c r="N35" s="322"/>
      <c r="O35" s="322"/>
      <c r="P35" s="323"/>
    </row>
  </sheetData>
  <sheetProtection password="EDAE" sheet="1"/>
  <mergeCells count="29">
    <mergeCell ref="N12:P12"/>
    <mergeCell ref="N13:P13"/>
    <mergeCell ref="D1:H1"/>
    <mergeCell ref="B2:I2"/>
    <mergeCell ref="N4:P4"/>
    <mergeCell ref="N5:P5"/>
    <mergeCell ref="N6:P6"/>
    <mergeCell ref="N7:P7"/>
    <mergeCell ref="N8:P8"/>
    <mergeCell ref="N9:P9"/>
    <mergeCell ref="N10:P10"/>
    <mergeCell ref="N11:P11"/>
    <mergeCell ref="N24:P24"/>
    <mergeCell ref="N25:P25"/>
    <mergeCell ref="N14:P14"/>
    <mergeCell ref="N15:P15"/>
    <mergeCell ref="N16:P16"/>
    <mergeCell ref="N17:P17"/>
    <mergeCell ref="N18:P18"/>
    <mergeCell ref="N19:P19"/>
    <mergeCell ref="A26:C28"/>
    <mergeCell ref="D26:F29"/>
    <mergeCell ref="G26:P35"/>
    <mergeCell ref="A29:C35"/>
    <mergeCell ref="D30:F35"/>
    <mergeCell ref="N20:P20"/>
    <mergeCell ref="N21:P21"/>
    <mergeCell ref="N22:P22"/>
    <mergeCell ref="N23:P23"/>
  </mergeCells>
  <printOptions/>
  <pageMargins left="0.31" right="0.26" top="0.16" bottom="0.27" header="0.5118110236220472" footer="0.42"/>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1:S45"/>
  <sheetViews>
    <sheetView zoomScale="90" zoomScaleNormal="90" workbookViewId="0" topLeftCell="A1">
      <selection activeCell="P39" sqref="P39"/>
    </sheetView>
  </sheetViews>
  <sheetFormatPr defaultColWidth="9.00390625" defaultRowHeight="13.5"/>
  <cols>
    <col min="1" max="1" width="3.50390625" style="5" customWidth="1"/>
    <col min="2" max="2" width="7.25390625" style="4" customWidth="1"/>
    <col min="3" max="3" width="13.50390625" style="5" customWidth="1"/>
    <col min="4" max="4" width="2.125" style="5" customWidth="1"/>
    <col min="5" max="5" width="6.75390625" style="5" customWidth="1"/>
    <col min="6" max="6" width="2.125" style="5" customWidth="1"/>
    <col min="7" max="7" width="6.875" style="5" customWidth="1"/>
    <col min="8" max="8" width="2.125" style="5" customWidth="1"/>
    <col min="9" max="9" width="6.50390625" style="53" customWidth="1"/>
    <col min="10" max="10" width="2.125" style="53" customWidth="1"/>
    <col min="11" max="11" width="7.125" style="53" customWidth="1"/>
    <col min="12" max="12" width="1.75390625" style="53" customWidth="1"/>
    <col min="13" max="13" width="6.50390625" style="5" customWidth="1"/>
    <col min="14" max="14" width="2.00390625" style="5" customWidth="1"/>
    <col min="15" max="15" width="8.00390625" style="5" customWidth="1"/>
    <col min="16" max="16" width="8.625" style="5" customWidth="1"/>
    <col min="17" max="17" width="2.625" style="5" customWidth="1"/>
    <col min="18" max="18" width="2.75390625" style="5" customWidth="1"/>
    <col min="19" max="19" width="6.25390625" style="5" customWidth="1"/>
    <col min="20" max="16384" width="9.00390625" style="5" customWidth="1"/>
  </cols>
  <sheetData>
    <row r="1" spans="1:19" ht="17.25" customHeight="1">
      <c r="A1" s="339" t="s">
        <v>162</v>
      </c>
      <c r="B1" s="339"/>
      <c r="C1" s="339"/>
      <c r="D1" s="339"/>
      <c r="E1" s="339"/>
      <c r="F1" s="339"/>
      <c r="G1" s="339"/>
      <c r="H1" s="339"/>
      <c r="I1" s="339"/>
      <c r="J1" s="339"/>
      <c r="K1" s="339"/>
      <c r="L1" s="339"/>
      <c r="M1" s="339"/>
      <c r="N1" s="339"/>
      <c r="O1" s="339"/>
      <c r="P1" s="339"/>
      <c r="Q1" s="339"/>
      <c r="R1" s="339"/>
      <c r="S1" s="339"/>
    </row>
    <row r="2" spans="1:19" s="17" customFormat="1" ht="20.25" customHeight="1">
      <c r="A2" s="336" t="s">
        <v>322</v>
      </c>
      <c r="B2" s="336"/>
      <c r="C2" s="336"/>
      <c r="D2" s="336"/>
      <c r="E2" s="336"/>
      <c r="F2" s="336"/>
      <c r="G2" s="336"/>
      <c r="H2" s="336"/>
      <c r="I2" s="336"/>
      <c r="J2" s="336"/>
      <c r="K2" s="336"/>
      <c r="L2" s="336"/>
      <c r="M2" s="336"/>
      <c r="N2" s="336"/>
      <c r="O2" s="336"/>
      <c r="P2" s="336"/>
      <c r="Q2" s="336"/>
      <c r="R2" s="336"/>
      <c r="S2" s="336"/>
    </row>
    <row r="3" spans="16:19" ht="21" customHeight="1">
      <c r="P3" s="340" t="s">
        <v>315</v>
      </c>
      <c r="Q3" s="340"/>
      <c r="R3" s="340"/>
      <c r="S3" s="340"/>
    </row>
    <row r="4" spans="1:19" s="16" customFormat="1" ht="48" customHeight="1">
      <c r="A4" s="18" t="s">
        <v>6</v>
      </c>
      <c r="B4" s="32" t="s">
        <v>27</v>
      </c>
      <c r="C4" s="58" t="s">
        <v>28</v>
      </c>
      <c r="D4" s="341" t="s">
        <v>178</v>
      </c>
      <c r="E4" s="342"/>
      <c r="F4" s="341" t="s">
        <v>274</v>
      </c>
      <c r="G4" s="342"/>
      <c r="H4" s="341" t="s">
        <v>275</v>
      </c>
      <c r="I4" s="342"/>
      <c r="J4" s="341" t="s">
        <v>276</v>
      </c>
      <c r="K4" s="342"/>
      <c r="L4" s="341" t="s">
        <v>277</v>
      </c>
      <c r="M4" s="342"/>
      <c r="N4" s="341" t="s">
        <v>167</v>
      </c>
      <c r="O4" s="342"/>
      <c r="P4" s="18" t="s">
        <v>29</v>
      </c>
      <c r="Q4" s="19" t="s">
        <v>75</v>
      </c>
      <c r="R4" s="19" t="s">
        <v>76</v>
      </c>
      <c r="S4" s="22" t="s">
        <v>136</v>
      </c>
    </row>
    <row r="5" spans="1:19" ht="14.25">
      <c r="A5" s="92" t="s">
        <v>99</v>
      </c>
      <c r="B5" s="35">
        <v>6352</v>
      </c>
      <c r="C5" s="59" t="str">
        <f>IF(ISBLANK(B5),"",VLOOKUP(B5,'各艇ﾃﾞｰﾀ'!$B$4:$G$51,2,FALSE))</f>
        <v>ｸﾞﾗﾝｱﾙﾏｼﾞﾛ</v>
      </c>
      <c r="D5" s="202"/>
      <c r="E5" s="203">
        <v>14.1</v>
      </c>
      <c r="F5" s="228"/>
      <c r="G5" s="209">
        <v>21.2</v>
      </c>
      <c r="H5" s="226"/>
      <c r="I5" s="209">
        <v>16.5</v>
      </c>
      <c r="J5" s="226"/>
      <c r="K5" s="209">
        <v>28.2</v>
      </c>
      <c r="L5" s="226"/>
      <c r="M5" s="209">
        <v>12.6</v>
      </c>
      <c r="N5" s="226"/>
      <c r="O5" s="209">
        <v>20</v>
      </c>
      <c r="P5" s="36">
        <f aca="true" t="shared" si="0" ref="P5:P29">SUM(E5:O5)</f>
        <v>112.6</v>
      </c>
      <c r="Q5" s="37"/>
      <c r="R5" s="37"/>
      <c r="S5" s="90"/>
    </row>
    <row r="6" spans="1:19" ht="14.25">
      <c r="A6" s="47" t="s">
        <v>100</v>
      </c>
      <c r="B6" s="38">
        <v>6166</v>
      </c>
      <c r="C6" s="59" t="str">
        <f>IF(ISBLANK(B6),"",VLOOKUP(B6,'各艇ﾃﾞｰﾀ'!$B$4:$G$51,2,FALSE))</f>
        <v>HAURAKI</v>
      </c>
      <c r="D6" s="204"/>
      <c r="E6" s="205">
        <v>18.8</v>
      </c>
      <c r="F6" s="223"/>
      <c r="G6" s="205">
        <v>17.6</v>
      </c>
      <c r="H6" s="223"/>
      <c r="I6" s="206">
        <v>14.1</v>
      </c>
      <c r="J6" s="224"/>
      <c r="K6" s="205">
        <v>26.5</v>
      </c>
      <c r="L6" s="223"/>
      <c r="M6" s="205">
        <v>15.8</v>
      </c>
      <c r="N6" s="223"/>
      <c r="O6" s="206">
        <v>16.5</v>
      </c>
      <c r="P6" s="39">
        <f t="shared" si="0"/>
        <v>109.3</v>
      </c>
      <c r="Q6" s="40"/>
      <c r="R6" s="40"/>
      <c r="S6" s="45"/>
    </row>
    <row r="7" spans="1:19" ht="14.25">
      <c r="A7" s="47" t="s">
        <v>101</v>
      </c>
      <c r="B7" s="38">
        <v>1985</v>
      </c>
      <c r="C7" s="59" t="str">
        <f>IF(ISBLANK(B7),"",VLOOKUP(B7,'各艇ﾃﾞｰﾀ'!$B$4:$G$51,2,FALSE))</f>
        <v>波勝</v>
      </c>
      <c r="D7" s="204"/>
      <c r="E7" s="206">
        <v>17.6</v>
      </c>
      <c r="F7" s="239" t="s">
        <v>273</v>
      </c>
      <c r="G7" s="205">
        <v>30</v>
      </c>
      <c r="H7" s="223"/>
      <c r="I7" s="205">
        <v>20</v>
      </c>
      <c r="J7" s="223"/>
      <c r="K7" s="205">
        <v>1</v>
      </c>
      <c r="L7" s="223"/>
      <c r="M7" s="206">
        <v>11.6</v>
      </c>
      <c r="N7" s="224"/>
      <c r="O7" s="205">
        <v>14.1</v>
      </c>
      <c r="P7" s="39">
        <f t="shared" si="0"/>
        <v>94.29999999999998</v>
      </c>
      <c r="Q7" s="40"/>
      <c r="R7" s="40"/>
      <c r="S7" s="48"/>
    </row>
    <row r="8" spans="1:19" ht="14.25">
      <c r="A8" s="47" t="s">
        <v>102</v>
      </c>
      <c r="B8" s="38">
        <v>5752</v>
      </c>
      <c r="C8" s="59" t="str">
        <f>IF(ISBLANK(B8),"",VLOOKUP(B8,'各艇ﾃﾞｰﾀ'!$B$4:$G$51,2,FALSE))</f>
        <v>アルファ</v>
      </c>
      <c r="D8" s="204"/>
      <c r="E8" s="205">
        <v>20</v>
      </c>
      <c r="F8" s="223"/>
      <c r="G8" s="205">
        <v>22.9</v>
      </c>
      <c r="H8" s="223"/>
      <c r="I8" s="205">
        <v>17.6</v>
      </c>
      <c r="J8" s="223"/>
      <c r="K8" s="205">
        <v>1</v>
      </c>
      <c r="L8" s="223"/>
      <c r="M8" s="205">
        <v>18.9</v>
      </c>
      <c r="N8" s="223"/>
      <c r="O8" s="205">
        <v>11.8</v>
      </c>
      <c r="P8" s="39">
        <f t="shared" si="0"/>
        <v>92.2</v>
      </c>
      <c r="Q8" s="40"/>
      <c r="R8" s="40"/>
      <c r="S8" s="48" t="s">
        <v>250</v>
      </c>
    </row>
    <row r="9" spans="1:19" ht="14.25">
      <c r="A9" s="52" t="s">
        <v>118</v>
      </c>
      <c r="B9" s="41">
        <v>1611</v>
      </c>
      <c r="C9" s="60" t="str">
        <f>IF(ISBLANK(B9),"",VLOOKUP(B9,'各艇ﾃﾞｰﾀ'!$B$4:$G$51,2,FALSE))</f>
        <v>ﾈﾌﾟﾁｭｰﾝXⅡ</v>
      </c>
      <c r="D9" s="207"/>
      <c r="E9" s="208">
        <v>15.3</v>
      </c>
      <c r="F9" s="225"/>
      <c r="G9" s="243">
        <v>28.2</v>
      </c>
      <c r="H9" s="244"/>
      <c r="I9" s="208">
        <v>18.8</v>
      </c>
      <c r="J9" s="225"/>
      <c r="K9" s="208">
        <v>1</v>
      </c>
      <c r="L9" s="244" t="s">
        <v>273</v>
      </c>
      <c r="M9" s="208">
        <v>5.3</v>
      </c>
      <c r="N9" s="225"/>
      <c r="O9" s="208">
        <v>17.6</v>
      </c>
      <c r="P9" s="42">
        <f t="shared" si="0"/>
        <v>86.19999999999999</v>
      </c>
      <c r="Q9" s="43"/>
      <c r="R9" s="43"/>
      <c r="S9" s="91"/>
    </row>
    <row r="10" spans="1:19" ht="14.25">
      <c r="A10" s="92" t="s">
        <v>103</v>
      </c>
      <c r="B10" s="49">
        <v>312</v>
      </c>
      <c r="C10" s="61" t="str">
        <f>IF(ISBLANK(B10),"",VLOOKUP(B10,'各艇ﾃﾞｰﾀ'!$B$4:$G$51,2,FALSE))</f>
        <v>はやとり</v>
      </c>
      <c r="D10" s="202"/>
      <c r="E10" s="209">
        <v>11.8</v>
      </c>
      <c r="F10" s="226"/>
      <c r="G10" s="209">
        <v>26.5</v>
      </c>
      <c r="H10" s="226"/>
      <c r="I10" s="209">
        <v>10.6</v>
      </c>
      <c r="J10" s="226"/>
      <c r="K10" s="203">
        <v>1</v>
      </c>
      <c r="L10" s="228"/>
      <c r="M10" s="209">
        <v>16.8</v>
      </c>
      <c r="N10" s="226"/>
      <c r="O10" s="209">
        <v>12.9</v>
      </c>
      <c r="P10" s="50">
        <f t="shared" si="0"/>
        <v>79.60000000000001</v>
      </c>
      <c r="Q10" s="51"/>
      <c r="R10" s="51"/>
      <c r="S10" s="90" t="s">
        <v>255</v>
      </c>
    </row>
    <row r="11" spans="1:19" ht="14.25">
      <c r="A11" s="47" t="s">
        <v>104</v>
      </c>
      <c r="B11" s="38">
        <v>321</v>
      </c>
      <c r="C11" s="59" t="str">
        <f>IF(ISBLANK(B11),"",VLOOKUP(B11,'各艇ﾃﾞｰﾀ'!$B$4:$G$51,2,FALSE))</f>
        <v>ケロニア</v>
      </c>
      <c r="D11" s="204"/>
      <c r="E11" s="205">
        <v>1</v>
      </c>
      <c r="F11" s="223"/>
      <c r="G11" s="205"/>
      <c r="H11" s="223"/>
      <c r="I11" s="205">
        <v>15.3</v>
      </c>
      <c r="J11" s="239" t="s">
        <v>278</v>
      </c>
      <c r="K11" s="205">
        <v>30</v>
      </c>
      <c r="L11" s="223"/>
      <c r="M11" s="205">
        <v>17.9</v>
      </c>
      <c r="N11" s="223"/>
      <c r="O11" s="205">
        <v>15.3</v>
      </c>
      <c r="P11" s="39">
        <f t="shared" si="0"/>
        <v>79.49999999999999</v>
      </c>
      <c r="Q11" s="40"/>
      <c r="R11" s="40"/>
      <c r="S11" s="45"/>
    </row>
    <row r="12" spans="1:19" ht="14.25">
      <c r="A12" s="47" t="s">
        <v>105</v>
      </c>
      <c r="B12" s="38">
        <v>380</v>
      </c>
      <c r="C12" s="59" t="str">
        <f>IF(ISBLANK(B12),"",VLOOKUP(B12,'各艇ﾃﾞｰﾀ'!$B$4:$G$51,2,FALSE))</f>
        <v>テティス 4</v>
      </c>
      <c r="D12" s="204"/>
      <c r="E12" s="205"/>
      <c r="F12" s="223"/>
      <c r="G12" s="205">
        <v>24.7</v>
      </c>
      <c r="H12" s="239" t="s">
        <v>273</v>
      </c>
      <c r="I12" s="205">
        <v>10.6</v>
      </c>
      <c r="J12" s="223"/>
      <c r="K12" s="205">
        <v>1</v>
      </c>
      <c r="L12" s="223"/>
      <c r="M12" s="205">
        <v>13.7</v>
      </c>
      <c r="N12" s="223"/>
      <c r="O12" s="205">
        <v>8.2</v>
      </c>
      <c r="P12" s="39">
        <f t="shared" si="0"/>
        <v>58.2</v>
      </c>
      <c r="Q12" s="40"/>
      <c r="R12" s="40"/>
      <c r="S12" s="48" t="s">
        <v>251</v>
      </c>
    </row>
    <row r="13" spans="1:19" ht="14.25">
      <c r="A13" s="47" t="s">
        <v>106</v>
      </c>
      <c r="B13" s="38">
        <v>319</v>
      </c>
      <c r="C13" s="59" t="str">
        <f>IF(ISBLANK(B13),"",VLOOKUP(B13,'各艇ﾃﾞｰﾀ'!$B$4:$G$51,2,FALSE))</f>
        <v>かまくら</v>
      </c>
      <c r="D13" s="204"/>
      <c r="E13" s="205">
        <v>9.4</v>
      </c>
      <c r="F13" s="223"/>
      <c r="G13" s="205">
        <v>19.4</v>
      </c>
      <c r="H13" s="223"/>
      <c r="I13" s="205">
        <v>9.4</v>
      </c>
      <c r="J13" s="223"/>
      <c r="K13" s="205">
        <v>1</v>
      </c>
      <c r="L13" s="223"/>
      <c r="M13" s="205">
        <v>6.3</v>
      </c>
      <c r="N13" s="223"/>
      <c r="O13" s="205">
        <v>5.9</v>
      </c>
      <c r="P13" s="39">
        <f t="shared" si="0"/>
        <v>51.39999999999999</v>
      </c>
      <c r="Q13" s="40"/>
      <c r="R13" s="40"/>
      <c r="S13" s="48" t="s">
        <v>256</v>
      </c>
    </row>
    <row r="14" spans="1:19" ht="14.25">
      <c r="A14" s="52" t="s">
        <v>107</v>
      </c>
      <c r="B14" s="149">
        <v>2212</v>
      </c>
      <c r="C14" s="60" t="str">
        <f>IF(ISBLANK(B14),"",VLOOKUP(B14,'各艇ﾃﾞｰﾀ'!$B$4:$G$51,2,FALSE))</f>
        <v>衣笠</v>
      </c>
      <c r="D14" s="207"/>
      <c r="E14" s="208"/>
      <c r="F14" s="225"/>
      <c r="G14" s="208">
        <v>12.4</v>
      </c>
      <c r="H14" s="225"/>
      <c r="I14" s="208">
        <v>11.8</v>
      </c>
      <c r="J14" s="225"/>
      <c r="K14" s="208">
        <v>1</v>
      </c>
      <c r="L14" s="225"/>
      <c r="M14" s="208">
        <v>14.7</v>
      </c>
      <c r="N14" s="225"/>
      <c r="O14" s="208">
        <v>10.6</v>
      </c>
      <c r="P14" s="42">
        <f t="shared" si="0"/>
        <v>50.50000000000001</v>
      </c>
      <c r="Q14" s="43"/>
      <c r="R14" s="43"/>
      <c r="S14" s="91"/>
    </row>
    <row r="15" spans="1:19" ht="14.25">
      <c r="A15" s="92" t="s">
        <v>115</v>
      </c>
      <c r="B15" s="35">
        <v>162</v>
      </c>
      <c r="C15" s="61" t="str">
        <f>IF(ISBLANK(B15),"",VLOOKUP(B15,'各艇ﾃﾞｰﾀ'!$B$4:$G$51,2,FALSE))</f>
        <v>ﾌｪﾆｯｸｽ</v>
      </c>
      <c r="D15" s="202"/>
      <c r="E15" s="209">
        <v>7.1</v>
      </c>
      <c r="F15" s="226"/>
      <c r="G15" s="203">
        <v>15.9</v>
      </c>
      <c r="H15" s="228"/>
      <c r="I15" s="209">
        <v>2.4</v>
      </c>
      <c r="J15" s="226"/>
      <c r="K15" s="209">
        <v>1</v>
      </c>
      <c r="L15" s="226"/>
      <c r="M15" s="209">
        <v>7.4</v>
      </c>
      <c r="N15" s="226"/>
      <c r="O15" s="209">
        <v>9.4</v>
      </c>
      <c r="P15" s="50">
        <f t="shared" si="0"/>
        <v>43.199999999999996</v>
      </c>
      <c r="Q15" s="51"/>
      <c r="R15" s="51"/>
      <c r="S15" s="90" t="s">
        <v>254</v>
      </c>
    </row>
    <row r="16" spans="1:19" ht="14.25">
      <c r="A16" s="47" t="s">
        <v>116</v>
      </c>
      <c r="B16" s="38">
        <v>4400</v>
      </c>
      <c r="C16" s="59" t="str">
        <f>IF(ISBLANK(B16),"",VLOOKUP(B16,'各艇ﾃﾞｰﾀ'!$B$4:$G$51,2,FALSE))</f>
        <v>アイデアル</v>
      </c>
      <c r="D16" s="204"/>
      <c r="E16" s="205">
        <v>10.6</v>
      </c>
      <c r="F16" s="224" t="s">
        <v>273</v>
      </c>
      <c r="G16" s="205">
        <v>1</v>
      </c>
      <c r="H16" s="223"/>
      <c r="I16" s="205">
        <v>12.9</v>
      </c>
      <c r="J16" s="223"/>
      <c r="K16" s="205">
        <v>1</v>
      </c>
      <c r="L16" s="223"/>
      <c r="M16" s="205">
        <v>9.5</v>
      </c>
      <c r="N16" s="223"/>
      <c r="O16" s="205">
        <v>7.1</v>
      </c>
      <c r="P16" s="39">
        <f t="shared" si="0"/>
        <v>42.1</v>
      </c>
      <c r="Q16" s="40"/>
      <c r="R16" s="40"/>
      <c r="S16" s="48" t="s">
        <v>253</v>
      </c>
    </row>
    <row r="17" spans="1:19" ht="14.25">
      <c r="A17" s="47" t="s">
        <v>108</v>
      </c>
      <c r="B17" s="38">
        <v>1733</v>
      </c>
      <c r="C17" s="59" t="str">
        <f>IF(ISBLANK(B17),"",VLOOKUP(B17,'各艇ﾃﾞｰﾀ'!$B$4:$G$51,2,FALSE))</f>
        <v>ＵＦＯ</v>
      </c>
      <c r="D17" s="204"/>
      <c r="E17" s="211"/>
      <c r="F17" s="229"/>
      <c r="G17" s="205">
        <v>1</v>
      </c>
      <c r="H17" s="223"/>
      <c r="I17" s="210"/>
      <c r="J17" s="227"/>
      <c r="K17" s="210"/>
      <c r="L17" s="227"/>
      <c r="M17" s="210">
        <v>20</v>
      </c>
      <c r="N17" s="227"/>
      <c r="O17" s="205">
        <v>18.8</v>
      </c>
      <c r="P17" s="39">
        <f t="shared" si="0"/>
        <v>39.8</v>
      </c>
      <c r="Q17" s="40"/>
      <c r="R17" s="40"/>
      <c r="S17" s="48"/>
    </row>
    <row r="18" spans="1:19" ht="14.25">
      <c r="A18" s="47" t="s">
        <v>109</v>
      </c>
      <c r="B18" s="38">
        <v>199</v>
      </c>
      <c r="C18" s="59" t="str">
        <f>IF(ISBLANK(B18),"",VLOOKUP(B18,'各艇ﾃﾞｰﾀ'!$B$4:$G$51,2,FALSE))</f>
        <v>サ－モン4</v>
      </c>
      <c r="D18" s="204"/>
      <c r="E18" s="205">
        <v>16.5</v>
      </c>
      <c r="F18" s="223"/>
      <c r="G18" s="205">
        <v>7.1</v>
      </c>
      <c r="H18" s="223"/>
      <c r="I18" s="205">
        <v>3.5</v>
      </c>
      <c r="J18" s="223"/>
      <c r="K18" s="205">
        <v>1</v>
      </c>
      <c r="L18" s="223"/>
      <c r="M18" s="205">
        <v>10.5</v>
      </c>
      <c r="N18" s="223"/>
      <c r="O18" s="205"/>
      <c r="P18" s="39">
        <f t="shared" si="0"/>
        <v>38.6</v>
      </c>
      <c r="Q18" s="40"/>
      <c r="R18" s="40"/>
      <c r="S18" s="45"/>
    </row>
    <row r="19" spans="1:19" ht="14.25">
      <c r="A19" s="52" t="s">
        <v>110</v>
      </c>
      <c r="B19" s="41">
        <v>4469</v>
      </c>
      <c r="C19" s="60" t="str">
        <f>IF(ISBLANK(B19),"",VLOOKUP(B19,'各艇ﾃﾞｰﾀ'!$B$4:$G$51,2,FALSE))</f>
        <v>未央</v>
      </c>
      <c r="D19" s="207"/>
      <c r="E19" s="208">
        <v>12.9</v>
      </c>
      <c r="F19" s="225"/>
      <c r="G19" s="208">
        <v>5.3</v>
      </c>
      <c r="H19" s="225"/>
      <c r="I19" s="208">
        <v>7.1</v>
      </c>
      <c r="J19" s="225"/>
      <c r="K19" s="208">
        <v>1</v>
      </c>
      <c r="L19" s="225"/>
      <c r="M19" s="208">
        <v>8.4</v>
      </c>
      <c r="N19" s="225" t="s">
        <v>314</v>
      </c>
      <c r="O19" s="208">
        <v>1</v>
      </c>
      <c r="P19" s="42">
        <f t="shared" si="0"/>
        <v>35.699999999999996</v>
      </c>
      <c r="Q19" s="43"/>
      <c r="R19" s="43"/>
      <c r="S19" s="91" t="s">
        <v>257</v>
      </c>
    </row>
    <row r="20" spans="1:19" ht="14.25">
      <c r="A20" s="92" t="s">
        <v>111</v>
      </c>
      <c r="B20" s="49">
        <v>131</v>
      </c>
      <c r="C20" s="61" t="str">
        <f>IF(ISBLANK(B20),"",VLOOKUP(B20,'各艇ﾃﾞｰﾀ'!$B$4:$G$51,2,FALSE))</f>
        <v>ふるたか</v>
      </c>
      <c r="D20" s="202"/>
      <c r="E20" s="203">
        <v>3.5</v>
      </c>
      <c r="F20" s="228"/>
      <c r="G20" s="209">
        <v>14.1</v>
      </c>
      <c r="H20" s="226"/>
      <c r="I20" s="209">
        <v>8.2</v>
      </c>
      <c r="J20" s="226"/>
      <c r="K20" s="209">
        <v>1</v>
      </c>
      <c r="L20" s="226"/>
      <c r="M20" s="209">
        <v>3.2</v>
      </c>
      <c r="N20" s="226"/>
      <c r="O20" s="209">
        <v>1.2</v>
      </c>
      <c r="P20" s="50">
        <f t="shared" si="0"/>
        <v>31.2</v>
      </c>
      <c r="Q20" s="51"/>
      <c r="R20" s="51"/>
      <c r="S20" s="48"/>
    </row>
    <row r="21" spans="1:19" ht="14.25">
      <c r="A21" s="47" t="s">
        <v>112</v>
      </c>
      <c r="B21" s="38">
        <v>4323</v>
      </c>
      <c r="C21" s="59" t="str">
        <f>IF(ISBLANK(B21),"",VLOOKUP(B21,'各艇ﾃﾞｰﾀ'!$B$4:$G$51,2,FALSE))</f>
        <v>飛天</v>
      </c>
      <c r="D21" s="204"/>
      <c r="E21" s="205">
        <v>8.2</v>
      </c>
      <c r="F21" s="223"/>
      <c r="G21" s="205"/>
      <c r="H21" s="223"/>
      <c r="I21" s="205">
        <v>5.9</v>
      </c>
      <c r="J21" s="223"/>
      <c r="K21" s="205">
        <v>1</v>
      </c>
      <c r="L21" s="223"/>
      <c r="M21" s="205">
        <v>1</v>
      </c>
      <c r="N21" s="223"/>
      <c r="O21" s="205">
        <v>3.5</v>
      </c>
      <c r="P21" s="39">
        <f t="shared" si="0"/>
        <v>19.6</v>
      </c>
      <c r="Q21" s="40"/>
      <c r="R21" s="51"/>
      <c r="S21" s="48" t="s">
        <v>260</v>
      </c>
    </row>
    <row r="22" spans="1:19" ht="14.25">
      <c r="A22" s="47" t="s">
        <v>233</v>
      </c>
      <c r="B22" s="38">
        <v>4010</v>
      </c>
      <c r="C22" s="59" t="str">
        <f>IF(ISBLANK(B22),"",VLOOKUP(B22,'各艇ﾃﾞｰﾀ'!$B$4:$G$51,2,FALSE))</f>
        <v>ナジャ5</v>
      </c>
      <c r="D22" s="204"/>
      <c r="E22" s="205">
        <v>4.7</v>
      </c>
      <c r="F22" s="223"/>
      <c r="G22" s="205">
        <v>8.8</v>
      </c>
      <c r="H22" s="223"/>
      <c r="I22" s="205"/>
      <c r="J22" s="223"/>
      <c r="K22" s="205"/>
      <c r="L22" s="224" t="s">
        <v>273</v>
      </c>
      <c r="M22" s="205"/>
      <c r="N22" s="223"/>
      <c r="O22" s="205"/>
      <c r="P22" s="39">
        <f t="shared" si="0"/>
        <v>13.5</v>
      </c>
      <c r="Q22" s="40"/>
      <c r="R22" s="40"/>
      <c r="S22" s="48" t="s">
        <v>172</v>
      </c>
    </row>
    <row r="23" spans="1:19" ht="14.25">
      <c r="A23" s="47" t="s">
        <v>117</v>
      </c>
      <c r="B23" s="38">
        <v>346</v>
      </c>
      <c r="C23" s="59" t="str">
        <f>IF(ISBLANK(B23),"",VLOOKUP(B23,'各艇ﾃﾞｰﾀ'!$B$4:$G$51,2,FALSE))</f>
        <v>飛車角</v>
      </c>
      <c r="D23" s="204"/>
      <c r="E23" s="206">
        <v>1</v>
      </c>
      <c r="F23" s="224"/>
      <c r="G23" s="205"/>
      <c r="H23" s="223"/>
      <c r="I23" s="205">
        <v>1.2</v>
      </c>
      <c r="J23" s="223"/>
      <c r="K23" s="205">
        <v>1</v>
      </c>
      <c r="L23" s="223"/>
      <c r="M23" s="205">
        <v>4.2</v>
      </c>
      <c r="N23" s="223"/>
      <c r="O23" s="205">
        <v>4.7</v>
      </c>
      <c r="P23" s="39">
        <f t="shared" si="0"/>
        <v>12.100000000000001</v>
      </c>
      <c r="Q23" s="40"/>
      <c r="R23" s="40"/>
      <c r="S23" s="45"/>
    </row>
    <row r="24" spans="1:19" ht="14.25">
      <c r="A24" s="52" t="s">
        <v>234</v>
      </c>
      <c r="B24" s="41">
        <v>2777</v>
      </c>
      <c r="C24" s="60" t="str">
        <f>IF(ISBLANK(B24),"",VLOOKUP(B24,'各艇ﾃﾞｰﾀ'!$B$4:$G$51,2,FALSE))</f>
        <v>桜工</v>
      </c>
      <c r="D24" s="207"/>
      <c r="E24" s="237"/>
      <c r="F24" s="241"/>
      <c r="G24" s="208">
        <v>10.6</v>
      </c>
      <c r="H24" s="225"/>
      <c r="I24" s="237"/>
      <c r="J24" s="241"/>
      <c r="K24" s="218"/>
      <c r="L24" s="235"/>
      <c r="M24" s="237">
        <v>1</v>
      </c>
      <c r="N24" s="241"/>
      <c r="O24" s="208"/>
      <c r="P24" s="42">
        <f t="shared" si="0"/>
        <v>11.6</v>
      </c>
      <c r="Q24" s="43"/>
      <c r="R24" s="43"/>
      <c r="S24" s="46"/>
    </row>
    <row r="25" spans="1:19" ht="14.25">
      <c r="A25" s="92" t="s">
        <v>282</v>
      </c>
      <c r="B25" s="57">
        <v>2640</v>
      </c>
      <c r="C25" s="61" t="str">
        <f>IF(ISBLANK(B25),"",VLOOKUP(B25,'各艇ﾃﾞｰﾀ'!$B$4:$G$51,2,FALSE))</f>
        <v>ｻﾝﾋﾞｰﾑ3</v>
      </c>
      <c r="D25" s="250" t="s">
        <v>273</v>
      </c>
      <c r="E25" s="209">
        <v>10</v>
      </c>
      <c r="F25" s="226"/>
      <c r="G25" s="203"/>
      <c r="H25" s="228"/>
      <c r="I25" s="209"/>
      <c r="J25" s="226"/>
      <c r="K25" s="209"/>
      <c r="L25" s="226"/>
      <c r="M25" s="209"/>
      <c r="N25" s="226"/>
      <c r="O25" s="209"/>
      <c r="P25" s="50">
        <f t="shared" si="0"/>
        <v>10</v>
      </c>
      <c r="Q25" s="51"/>
      <c r="R25" s="51"/>
      <c r="S25" s="44"/>
    </row>
    <row r="26" spans="1:19" ht="14.25">
      <c r="A26" s="47" t="s">
        <v>283</v>
      </c>
      <c r="B26" s="49">
        <v>1403</v>
      </c>
      <c r="C26" s="59" t="str">
        <f>IF(ISBLANK(B26),"",VLOOKUP(B26,'各艇ﾃﾞｰﾀ'!$B$4:$G$51,2,FALSE))</f>
        <v>ボランス</v>
      </c>
      <c r="D26" s="204"/>
      <c r="E26" s="205">
        <v>5.9</v>
      </c>
      <c r="F26" s="223"/>
      <c r="G26" s="205"/>
      <c r="H26" s="223"/>
      <c r="I26" s="205"/>
      <c r="J26" s="223"/>
      <c r="K26" s="205"/>
      <c r="L26" s="223"/>
      <c r="M26" s="205"/>
      <c r="N26" s="223"/>
      <c r="O26" s="205">
        <v>2.4</v>
      </c>
      <c r="P26" s="39">
        <f t="shared" si="0"/>
        <v>8.3</v>
      </c>
      <c r="Q26" s="40"/>
      <c r="R26" s="40"/>
      <c r="S26" s="249"/>
    </row>
    <row r="27" spans="1:19" ht="14.25">
      <c r="A27" s="47" t="s">
        <v>324</v>
      </c>
      <c r="B27" s="38">
        <v>164</v>
      </c>
      <c r="C27" s="59" t="str">
        <f>IF(ISBLANK(B27),"",VLOOKUP(B27,'各艇ﾃﾞｰﾀ'!$B$4:$G$51,2,FALSE))</f>
        <v>さがみ</v>
      </c>
      <c r="D27" s="204"/>
      <c r="E27" s="205"/>
      <c r="F27" s="223"/>
      <c r="G27" s="205">
        <v>1</v>
      </c>
      <c r="H27" s="223"/>
      <c r="I27" s="205"/>
      <c r="J27" s="223"/>
      <c r="K27" s="205"/>
      <c r="L27" s="223"/>
      <c r="M27" s="205"/>
      <c r="N27" s="223"/>
      <c r="O27" s="205"/>
      <c r="P27" s="39">
        <f t="shared" si="0"/>
        <v>1</v>
      </c>
      <c r="Q27" s="40"/>
      <c r="R27" s="40"/>
      <c r="S27" s="48" t="s">
        <v>252</v>
      </c>
    </row>
    <row r="28" spans="1:19" ht="14.25">
      <c r="A28" s="47"/>
      <c r="B28" s="38">
        <v>5015</v>
      </c>
      <c r="C28" s="59" t="s">
        <v>168</v>
      </c>
      <c r="D28" s="204"/>
      <c r="E28" s="205">
        <v>0</v>
      </c>
      <c r="F28" s="223"/>
      <c r="G28" s="205"/>
      <c r="H28" s="223"/>
      <c r="I28" s="205"/>
      <c r="J28" s="223"/>
      <c r="K28" s="206"/>
      <c r="L28" s="224"/>
      <c r="M28" s="205"/>
      <c r="N28" s="223"/>
      <c r="O28" s="206"/>
      <c r="P28" s="39">
        <f t="shared" si="0"/>
        <v>0</v>
      </c>
      <c r="Q28" s="40"/>
      <c r="R28" s="40"/>
      <c r="S28" s="48"/>
    </row>
    <row r="29" spans="1:19" ht="14.25">
      <c r="A29" s="52"/>
      <c r="B29" s="41">
        <v>6275</v>
      </c>
      <c r="C29" s="60" t="s">
        <v>170</v>
      </c>
      <c r="D29" s="207"/>
      <c r="E29" s="208">
        <v>0</v>
      </c>
      <c r="F29" s="225"/>
      <c r="G29" s="208"/>
      <c r="H29" s="225"/>
      <c r="I29" s="208"/>
      <c r="J29" s="225"/>
      <c r="K29" s="208"/>
      <c r="L29" s="225"/>
      <c r="M29" s="208"/>
      <c r="N29" s="225"/>
      <c r="O29" s="208"/>
      <c r="P29" s="42">
        <f t="shared" si="0"/>
        <v>0</v>
      </c>
      <c r="Q29" s="43"/>
      <c r="R29" s="43"/>
      <c r="S29" s="91"/>
    </row>
    <row r="30" spans="1:19" ht="14.25">
      <c r="A30" s="92"/>
      <c r="B30" s="35">
        <v>381</v>
      </c>
      <c r="C30" s="88" t="str">
        <f>IF(ISBLANK(B30),"",VLOOKUP(B30,'各艇ﾃﾞｰﾀ'!$B$4:$G$51,2,FALSE))</f>
        <v>八丈</v>
      </c>
      <c r="D30" s="212"/>
      <c r="E30" s="213"/>
      <c r="F30" s="230"/>
      <c r="G30" s="209"/>
      <c r="H30" s="226"/>
      <c r="I30" s="236"/>
      <c r="J30" s="240"/>
      <c r="K30" s="236"/>
      <c r="L30" s="240"/>
      <c r="M30" s="236"/>
      <c r="N30" s="240"/>
      <c r="O30" s="209"/>
      <c r="P30" s="50"/>
      <c r="Q30" s="37"/>
      <c r="R30" s="37"/>
      <c r="S30" s="90" t="s">
        <v>258</v>
      </c>
    </row>
    <row r="31" spans="1:19" ht="14.25">
      <c r="A31" s="47"/>
      <c r="B31" s="38">
        <v>178</v>
      </c>
      <c r="C31" s="59" t="str">
        <f>IF(ISBLANK(B31),"",VLOOKUP(B31,'各艇ﾃﾞｰﾀ'!$B$4:$G$51,2,FALSE))</f>
        <v>ノアノア</v>
      </c>
      <c r="D31" s="204"/>
      <c r="E31" s="214"/>
      <c r="F31" s="231"/>
      <c r="G31" s="205"/>
      <c r="H31" s="223"/>
      <c r="I31" s="210"/>
      <c r="J31" s="227"/>
      <c r="K31" s="210"/>
      <c r="L31" s="227"/>
      <c r="M31" s="210"/>
      <c r="N31" s="227"/>
      <c r="O31" s="205"/>
      <c r="P31" s="39"/>
      <c r="Q31" s="40"/>
      <c r="R31" s="40"/>
      <c r="S31" s="48" t="s">
        <v>259</v>
      </c>
    </row>
    <row r="32" spans="1:19" ht="14.25">
      <c r="A32" s="47"/>
      <c r="B32" s="38">
        <v>6542</v>
      </c>
      <c r="C32" s="59" t="s">
        <v>248</v>
      </c>
      <c r="D32" s="204"/>
      <c r="E32" s="205"/>
      <c r="F32" s="223"/>
      <c r="G32" s="211"/>
      <c r="H32" s="229"/>
      <c r="I32" s="210"/>
      <c r="J32" s="227"/>
      <c r="K32" s="210"/>
      <c r="L32" s="227"/>
      <c r="M32" s="215"/>
      <c r="N32" s="232"/>
      <c r="O32" s="205"/>
      <c r="P32" s="39"/>
      <c r="Q32" s="40"/>
      <c r="R32" s="40"/>
      <c r="S32" s="48" t="s">
        <v>177</v>
      </c>
    </row>
    <row r="33" spans="1:19" ht="14.25">
      <c r="A33" s="47"/>
      <c r="B33" s="38"/>
      <c r="C33" s="59">
        <f>IF(ISBLANK(B33),"",VLOOKUP(B33,'各艇ﾃﾞｰﾀ'!$B$4:$G$51,2,FALSE))</f>
      </c>
      <c r="D33" s="204"/>
      <c r="E33" s="215"/>
      <c r="F33" s="232"/>
      <c r="G33" s="214"/>
      <c r="H33" s="231"/>
      <c r="I33" s="210"/>
      <c r="J33" s="227"/>
      <c r="K33" s="238"/>
      <c r="L33" s="242"/>
      <c r="M33" s="238"/>
      <c r="N33" s="242"/>
      <c r="O33" s="215"/>
      <c r="P33" s="39"/>
      <c r="Q33" s="40"/>
      <c r="R33" s="40"/>
      <c r="S33" s="45"/>
    </row>
    <row r="34" spans="1:19" ht="14.25">
      <c r="A34" s="52"/>
      <c r="B34" s="41"/>
      <c r="C34" s="60">
        <f>IF(ISBLANK(B34),"",VLOOKUP(B34,'各艇ﾃﾞｰﾀ'!$B$4:$G$51,2,FALSE))</f>
      </c>
      <c r="D34" s="207"/>
      <c r="E34" s="208"/>
      <c r="F34" s="225"/>
      <c r="G34" s="217"/>
      <c r="H34" s="234"/>
      <c r="I34" s="237"/>
      <c r="J34" s="241"/>
      <c r="K34" s="237"/>
      <c r="L34" s="241"/>
      <c r="M34" s="218"/>
      <c r="N34" s="235"/>
      <c r="O34" s="208"/>
      <c r="P34" s="42"/>
      <c r="Q34" s="43"/>
      <c r="R34" s="43"/>
      <c r="S34" s="91"/>
    </row>
    <row r="35" ht="14.25">
      <c r="A35" s="4" t="s">
        <v>38</v>
      </c>
    </row>
    <row r="36" spans="16:19" ht="14.25">
      <c r="P36" s="345"/>
      <c r="Q36" s="345"/>
      <c r="R36" s="345"/>
      <c r="S36" s="345"/>
    </row>
    <row r="37" spans="16:19" ht="14.25">
      <c r="P37" s="344" t="s">
        <v>98</v>
      </c>
      <c r="Q37" s="344"/>
      <c r="R37" s="344"/>
      <c r="S37" s="344"/>
    </row>
    <row r="38" ht="15" thickBot="1"/>
    <row r="39" spans="3:14" ht="15" thickTop="1">
      <c r="C39" s="23"/>
      <c r="D39" s="24"/>
      <c r="E39" s="24"/>
      <c r="F39" s="24"/>
      <c r="G39" s="24"/>
      <c r="H39" s="24"/>
      <c r="I39" s="54"/>
      <c r="J39" s="54"/>
      <c r="K39" s="54"/>
      <c r="L39" s="54"/>
      <c r="M39" s="25"/>
      <c r="N39" s="26"/>
    </row>
    <row r="40" spans="3:14" ht="14.25">
      <c r="C40" s="62" t="s">
        <v>30</v>
      </c>
      <c r="D40" s="200"/>
      <c r="E40" s="33"/>
      <c r="F40" s="33"/>
      <c r="I40" s="26" t="s">
        <v>78</v>
      </c>
      <c r="J40" s="26"/>
      <c r="K40" s="55"/>
      <c r="L40" s="55"/>
      <c r="M40" s="87"/>
      <c r="N40" s="33"/>
    </row>
    <row r="41" spans="3:14" ht="14.25">
      <c r="C41" s="62" t="s">
        <v>31</v>
      </c>
      <c r="D41" s="200"/>
      <c r="E41" s="33"/>
      <c r="F41" s="33"/>
      <c r="G41" s="26"/>
      <c r="H41" s="26"/>
      <c r="I41" s="55" t="s">
        <v>79</v>
      </c>
      <c r="J41" s="55"/>
      <c r="K41" s="55"/>
      <c r="L41" s="55"/>
      <c r="M41" s="87"/>
      <c r="N41" s="33"/>
    </row>
    <row r="42" spans="3:14" ht="14.25">
      <c r="C42" s="63" t="s">
        <v>37</v>
      </c>
      <c r="D42" s="201"/>
      <c r="E42" s="33"/>
      <c r="F42" s="33"/>
      <c r="G42" s="26"/>
      <c r="H42" s="26"/>
      <c r="I42" s="55"/>
      <c r="J42" s="55"/>
      <c r="K42" s="55"/>
      <c r="L42" s="55"/>
      <c r="M42" s="87"/>
      <c r="N42" s="33"/>
    </row>
    <row r="43" spans="3:14" ht="14.25">
      <c r="C43" s="62" t="s">
        <v>32</v>
      </c>
      <c r="D43" s="200"/>
      <c r="E43" s="33"/>
      <c r="F43" s="33"/>
      <c r="G43" s="343"/>
      <c r="H43" s="343"/>
      <c r="I43" s="343"/>
      <c r="J43" s="343"/>
      <c r="K43" s="343"/>
      <c r="L43" s="199"/>
      <c r="M43" s="87"/>
      <c r="N43" s="33"/>
    </row>
    <row r="44" spans="3:16" ht="14.25">
      <c r="C44" s="62" t="s">
        <v>33</v>
      </c>
      <c r="D44" s="200"/>
      <c r="E44" s="33"/>
      <c r="F44" s="33"/>
      <c r="G44" s="343"/>
      <c r="H44" s="343"/>
      <c r="I44" s="343"/>
      <c r="J44" s="343"/>
      <c r="K44" s="343"/>
      <c r="L44" s="199"/>
      <c r="M44" s="87"/>
      <c r="N44" s="33"/>
      <c r="P44" s="152"/>
    </row>
    <row r="45" spans="3:14" ht="15" thickBot="1">
      <c r="C45" s="27"/>
      <c r="D45" s="28"/>
      <c r="E45" s="28"/>
      <c r="F45" s="28"/>
      <c r="G45" s="28"/>
      <c r="H45" s="28"/>
      <c r="I45" s="56"/>
      <c r="J45" s="56"/>
      <c r="K45" s="56"/>
      <c r="L45" s="56"/>
      <c r="M45" s="29"/>
      <c r="N45" s="26"/>
    </row>
    <row r="46" ht="15" thickTop="1"/>
  </sheetData>
  <sheetProtection password="EDAE" sheet="1"/>
  <mergeCells count="13">
    <mergeCell ref="G44:K44"/>
    <mergeCell ref="P37:S37"/>
    <mergeCell ref="P36:S36"/>
    <mergeCell ref="H4:I4"/>
    <mergeCell ref="J4:K4"/>
    <mergeCell ref="L4:M4"/>
    <mergeCell ref="N4:O4"/>
    <mergeCell ref="A1:S1"/>
    <mergeCell ref="A2:S2"/>
    <mergeCell ref="P3:S3"/>
    <mergeCell ref="D4:E4"/>
    <mergeCell ref="F4:G4"/>
    <mergeCell ref="G43:K43"/>
  </mergeCells>
  <printOptions/>
  <pageMargins left="0.4330708661417323" right="0.11811023622047245" top="0.6299212598425197" bottom="0.31496062992125984" header="0.35433070866141736" footer="0.1968503937007874"/>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小網代ヨットクラブ ﾚｰｽ委員会</dc:creator>
  <cp:keywords/>
  <dc:description/>
  <cp:lastModifiedBy>USER</cp:lastModifiedBy>
  <cp:lastPrinted>2012-12-20T02:09:42Z</cp:lastPrinted>
  <dcterms:created xsi:type="dcterms:W3CDTF">1998-12-28T05:38:36Z</dcterms:created>
  <dcterms:modified xsi:type="dcterms:W3CDTF">2012-12-20T10:14:41Z</dcterms:modified>
  <cp:category/>
  <cp:version/>
  <cp:contentType/>
  <cp:contentStatus/>
</cp:coreProperties>
</file>