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31" windowWidth="15480" windowHeight="11010" tabRatio="654" firstSheet="1" activeTab="8"/>
  </bookViews>
  <sheets>
    <sheet name="各艇ﾃﾞｰﾀ" sheetId="1" r:id="rId1"/>
    <sheet name="1月" sheetId="2" r:id="rId2"/>
    <sheet name="2月" sheetId="3" r:id="rId3"/>
    <sheet name="3月" sheetId="4" r:id="rId4"/>
    <sheet name="4月" sheetId="5" r:id="rId5"/>
    <sheet name="5月初島" sheetId="6" r:id="rId6"/>
    <sheet name="6月" sheetId="7" r:id="rId7"/>
    <sheet name="6月ファミリーレース" sheetId="8" r:id="rId8"/>
    <sheet name="累積 " sheetId="9" r:id="rId9"/>
    <sheet name="コミッティポイント月別" sheetId="10" r:id="rId10"/>
  </sheets>
  <definedNames>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1">'1月'!$A$1:$P$37</definedName>
    <definedName name="_xlnm.Print_Area" localSheetId="3">'3月'!$A$1:$P$35</definedName>
    <definedName name="_xlnm.Print_Area" localSheetId="4">'4月'!$A$1:$P$35</definedName>
    <definedName name="_xlnm.Print_Area" localSheetId="5">'5月初島'!$A$1:$P$29</definedName>
    <definedName name="_xlnm.Print_Area" localSheetId="6">'6月'!$A$1:$P$39</definedName>
    <definedName name="_xlnm.Print_Area" localSheetId="7">'6月ファミリーレース'!$A$1:$P$40</definedName>
    <definedName name="フリートレース_各艇データ__2__List" localSheetId="0">'各艇ﾃﾞｰﾀ'!$A$3:$G$39</definedName>
    <definedName name="フリートレース_各艇データ__2__List">#REF!</definedName>
    <definedName name="フリートレース_月別フォーマット_List" localSheetId="1">'1月'!$A$4:$P$24</definedName>
    <definedName name="フリートレース_月別フォーマット_List" localSheetId="2">'2月'!$A$4:$P$24</definedName>
    <definedName name="フリートレース_月別フォーマット_List" localSheetId="3">'3月'!$A$4:$P$24</definedName>
    <definedName name="フリートレース_月別フォーマット_List" localSheetId="4">'4月'!$A$4:$P$24</definedName>
    <definedName name="フリートレース_月別フォーマット_List" localSheetId="5">'5月初島'!$A$4:$P$19</definedName>
    <definedName name="フリートレース_月別フォーマット_List" localSheetId="6">'6月'!$A$4:$P$24</definedName>
    <definedName name="フリートレース_月別フォーマット_List" localSheetId="7">'6月ファミリーレース'!$A$4:$P$24</definedName>
    <definedName name="フリートレース_月別フォーマット_List">#REF!</definedName>
  </definedNames>
  <calcPr fullCalcOnLoad="1"/>
</workbook>
</file>

<file path=xl/sharedStrings.xml><?xml version="1.0" encoding="utf-8"?>
<sst xmlns="http://schemas.openxmlformats.org/spreadsheetml/2006/main" count="578" uniqueCount="254">
  <si>
    <t>R（m）</t>
  </si>
  <si>
    <t>TA Ⅰ</t>
  </si>
  <si>
    <t>TA　Ⅱ</t>
  </si>
  <si>
    <t>TA　Ⅲ</t>
  </si>
  <si>
    <t>ｺｰｽ</t>
  </si>
  <si>
    <t>ｽﾀｰﾄ</t>
  </si>
  <si>
    <t xml:space="preserve"> 海 里</t>
  </si>
  <si>
    <t>参加数</t>
  </si>
  <si>
    <t xml:space="preserve"> 艇 </t>
  </si>
  <si>
    <t>順位</t>
  </si>
  <si>
    <t>SAIL</t>
  </si>
  <si>
    <t>艇　　名</t>
  </si>
  <si>
    <t>R</t>
  </si>
  <si>
    <t>着順</t>
  </si>
  <si>
    <t>着時間</t>
  </si>
  <si>
    <t>ET</t>
  </si>
  <si>
    <t>TA</t>
  </si>
  <si>
    <t>PN</t>
  </si>
  <si>
    <t>ＣＴ</t>
  </si>
  <si>
    <t>トップ差</t>
  </si>
  <si>
    <t>速度</t>
  </si>
  <si>
    <t>得点</t>
  </si>
  <si>
    <t>記事</t>
  </si>
  <si>
    <t>NO.</t>
  </si>
  <si>
    <t xml:space="preserve">m </t>
  </si>
  <si>
    <t>H：M：S</t>
  </si>
  <si>
    <t xml:space="preserve">S </t>
  </si>
  <si>
    <t xml:space="preserve">% </t>
  </si>
  <si>
    <t xml:space="preserve">S/浬 </t>
  </si>
  <si>
    <t xml:space="preserve">Kt </t>
  </si>
  <si>
    <t>SAIL　No.</t>
  </si>
  <si>
    <t>艇　名</t>
  </si>
  <si>
    <t>得点計</t>
  </si>
  <si>
    <t>　優 勝 盾　</t>
  </si>
  <si>
    <t>　酒カップ</t>
  </si>
  <si>
    <t xml:space="preserve">　皆 勤 賞    </t>
  </si>
  <si>
    <t xml:space="preserve">　参 加 賞  </t>
  </si>
  <si>
    <t>レース参加艇数</t>
  </si>
  <si>
    <t>各艇データ</t>
  </si>
  <si>
    <t>SAIL No.</t>
  </si>
  <si>
    <t>艇　名</t>
  </si>
  <si>
    <t xml:space="preserve">各月トップ賞  </t>
  </si>
  <si>
    <t>Cはコミッティ担当、Bはコミッティボート提供。</t>
  </si>
  <si>
    <t>ノアノア</t>
  </si>
  <si>
    <t>かまくら</t>
  </si>
  <si>
    <t>ケロニア</t>
  </si>
  <si>
    <t>飛車角</t>
  </si>
  <si>
    <t>八丈</t>
  </si>
  <si>
    <t>Ｋ７</t>
  </si>
  <si>
    <t>ＵＦＯ</t>
  </si>
  <si>
    <t>チルデ</t>
  </si>
  <si>
    <t>PUSSY CATS</t>
  </si>
  <si>
    <t>衣笠</t>
  </si>
  <si>
    <t>アズサ</t>
  </si>
  <si>
    <t>くろしお</t>
  </si>
  <si>
    <t>桜工</t>
  </si>
  <si>
    <t>ながつろ</t>
  </si>
  <si>
    <t>飛天</t>
  </si>
  <si>
    <t>アイデアル</t>
  </si>
  <si>
    <t>シンシア</t>
  </si>
  <si>
    <t>ランカ</t>
  </si>
  <si>
    <t>トーネイド</t>
  </si>
  <si>
    <t>華子</t>
  </si>
  <si>
    <t>トリトン</t>
  </si>
  <si>
    <t>ボイジャー</t>
  </si>
  <si>
    <t>モラモラ</t>
  </si>
  <si>
    <t>HAURAKI</t>
  </si>
  <si>
    <t>アルファ</t>
  </si>
  <si>
    <t>雪風</t>
  </si>
  <si>
    <t>ふるたか</t>
  </si>
  <si>
    <t>ﾌｪﾆｯｸｽ</t>
  </si>
  <si>
    <t>はやとり</t>
  </si>
  <si>
    <t>ボランス</t>
  </si>
  <si>
    <t>ｻﾝﾋﾞｰﾑ3</t>
  </si>
  <si>
    <t>さがみ</t>
  </si>
  <si>
    <t>夜叉</t>
  </si>
  <si>
    <t>ﾌﾘｰﾄﾞﾘｽⅦ</t>
  </si>
  <si>
    <t>ﾌﾟﾗｳﾄﾞﾒｱﾘｰ</t>
  </si>
  <si>
    <t>ﾊﾞﾝﾄﾞﾌｪ30</t>
  </si>
  <si>
    <t>CT=ET-TA×D
CT:修正時間(S)
ET:所要時間(S)
TA:ｱﾛｰﾜﾝｽ(S/NW)
D :ﾚｰｽ距離(NM)</t>
  </si>
  <si>
    <t>担当者名</t>
  </si>
  <si>
    <t>小網代フリートレース　コミッティポイント</t>
  </si>
  <si>
    <t>敬称略</t>
  </si>
  <si>
    <t>皆勤賞</t>
  </si>
  <si>
    <t>参加賞</t>
  </si>
  <si>
    <t>Ⅱ</t>
  </si>
  <si>
    <r>
      <t xml:space="preserve">得点=20(N＋1‐J)/N
　N:参加艇数
　J:順位
DNS,DNF等は１点,DSQは０点
初島ﾚｰｽ
上記の2倍とし最下位艇を10点
</t>
    </r>
    <r>
      <rPr>
        <sz val="10"/>
        <rFont val="ＭＳ 明朝"/>
        <family val="1"/>
      </rPr>
      <t>（最下位艇が10点となる様にN値を代入
DNFは5点）</t>
    </r>
  </si>
  <si>
    <t>ﾌｧﾐﾘｰﾚｰｽ優勝</t>
  </si>
  <si>
    <t>ﾌｧﾐﾘｰﾚｰｽ参加賞</t>
  </si>
  <si>
    <t xml:space="preserve"> </t>
  </si>
  <si>
    <t>CT=ET-TA×D
CT:修正時間(S)
ET:所要時間(S)
TA:ｱﾛｰﾜﾝｽ(S/NW)
D :ﾚｰｽ距離(NM)</t>
  </si>
  <si>
    <t>Ⅱ</t>
  </si>
  <si>
    <t xml:space="preserve"> </t>
  </si>
  <si>
    <t>CT=ET-TA×D
CT:修正時間(S)
ET:所要時間(S)
TA:ｱﾛｰﾜﾝｽ(S/NW)
D :ﾚｰｽ距離(NM)</t>
  </si>
  <si>
    <r>
      <t xml:space="preserve">得点=20(N＋1‐J)/N
　N:参加艇数
　J:順位
DNS,DNF等は１点,DSQは０点
初島ﾚｰｽ
上記の2倍とし最下位艇を10点
</t>
    </r>
    <r>
      <rPr>
        <sz val="10"/>
        <rFont val="ＭＳ 明朝"/>
        <family val="1"/>
      </rPr>
      <t>（最下位艇が10点となる様にN値を代入
DNFは5点）</t>
    </r>
  </si>
  <si>
    <t>ｲｴﾛｰﾏｼﾞｯｸ</t>
  </si>
  <si>
    <t>サ－モン4</t>
  </si>
  <si>
    <t>ﾈﾌﾟﾁｭｰﾝXⅡ</t>
  </si>
  <si>
    <t>波勝</t>
  </si>
  <si>
    <t>アカデミー</t>
  </si>
  <si>
    <t>イクソラⅢ</t>
  </si>
  <si>
    <t>Anyway-Ⅱ</t>
  </si>
  <si>
    <t>未央</t>
  </si>
  <si>
    <t>LADY LAHAINA</t>
  </si>
  <si>
    <t>未計測</t>
  </si>
  <si>
    <t>FUHTA</t>
  </si>
  <si>
    <t>ｱｶﾃﾞﾐｰ11</t>
  </si>
  <si>
    <t>アリアドネ</t>
  </si>
  <si>
    <t>ｸﾞﾗﾝｱﾙﾏｼﾞﾛ</t>
  </si>
  <si>
    <t>ｱﾚｷｻﾝﾄﾞﾗ</t>
  </si>
  <si>
    <t>エスペランス</t>
  </si>
  <si>
    <t>レース委員会　尾山純一</t>
  </si>
  <si>
    <t>1</t>
  </si>
  <si>
    <t>2</t>
  </si>
  <si>
    <t>3</t>
  </si>
  <si>
    <t>4</t>
  </si>
  <si>
    <t>6</t>
  </si>
  <si>
    <t>7</t>
  </si>
  <si>
    <t>8</t>
  </si>
  <si>
    <t>9</t>
  </si>
  <si>
    <t>10</t>
  </si>
  <si>
    <t>13</t>
  </si>
  <si>
    <t>14</t>
  </si>
  <si>
    <t>15</t>
  </si>
  <si>
    <t>16</t>
  </si>
  <si>
    <t>17</t>
  </si>
  <si>
    <t>18</t>
  </si>
  <si>
    <t>19</t>
  </si>
  <si>
    <t>21</t>
  </si>
  <si>
    <t>22</t>
  </si>
  <si>
    <t>4</t>
  </si>
  <si>
    <t>11</t>
  </si>
  <si>
    <t>12</t>
  </si>
  <si>
    <t>19</t>
  </si>
  <si>
    <t>テティス 4</t>
  </si>
  <si>
    <t>5</t>
  </si>
  <si>
    <t>20</t>
  </si>
  <si>
    <t>24</t>
  </si>
  <si>
    <t>25</t>
  </si>
  <si>
    <t>26</t>
  </si>
  <si>
    <r>
      <t xml:space="preserve">得点=20(N＋1‐J)/N
　N:参加艇数
　J:順位
DNS,DNF等は１点,DSQは０点
ラージソーセージレースおよびダブルEコースは1.5倍
初島ﾚｰｽ
上記の2倍とし最下位艇を10点
</t>
    </r>
    <r>
      <rPr>
        <sz val="10"/>
        <rFont val="ＭＳ 明朝"/>
        <family val="1"/>
      </rPr>
      <t>（最下位艇が10点となる様にN値を代入
DNFは5点）</t>
    </r>
  </si>
  <si>
    <t>得点=20(N＋1‐J)/N
　N:参加艇数
　J:順位
DNS,DNF等は１点,DSQは０点
ラージソーセージレースおよびダブルEコースは上記の1.5倍とする。                              初島レース：上記の2倍とし最下位艇を10点（最下位艇が10点となる様にN値を代入
DNFは5点）</t>
  </si>
  <si>
    <t>得点=20(N＋1‐J)/N
　N:参加艇数
　J:順位
DNS,DNF等は１点,DSQは０点
ラージソーセージレースおよびダブルEコースは上記の1.5倍とする。                              初島レース：上記の2倍とし最下位艇を10点（最下位艇が10点となる様にN値を代入
DNFは5点）</t>
  </si>
  <si>
    <t>1</t>
  </si>
  <si>
    <t>2</t>
  </si>
  <si>
    <t>3</t>
  </si>
  <si>
    <t>5</t>
  </si>
  <si>
    <t>6</t>
  </si>
  <si>
    <t>7</t>
  </si>
  <si>
    <t>8</t>
  </si>
  <si>
    <t>9</t>
  </si>
  <si>
    <t>10</t>
  </si>
  <si>
    <t>13</t>
  </si>
  <si>
    <t>14</t>
  </si>
  <si>
    <t>15</t>
  </si>
  <si>
    <t>16</t>
  </si>
  <si>
    <t>17</t>
  </si>
  <si>
    <t>18</t>
  </si>
  <si>
    <t>13</t>
  </si>
  <si>
    <t>B</t>
  </si>
  <si>
    <t>たかとり</t>
  </si>
  <si>
    <t>G</t>
  </si>
  <si>
    <t>1</t>
  </si>
  <si>
    <t>21</t>
  </si>
  <si>
    <t>22</t>
  </si>
  <si>
    <t>E</t>
  </si>
  <si>
    <t>初島</t>
  </si>
  <si>
    <t>　　小網代フリートファミリーレース</t>
  </si>
  <si>
    <t>ファミリーレース</t>
  </si>
  <si>
    <t>ブルーリボン</t>
  </si>
  <si>
    <t>ネオパトス</t>
  </si>
  <si>
    <t>ナジャ5</t>
  </si>
  <si>
    <t>D</t>
  </si>
  <si>
    <t>風速：ノット
風向：
天気：
◇ｺﾐｯﾃｨ：はやとり</t>
  </si>
  <si>
    <t>#437　Ｇｺｰｽ</t>
  </si>
  <si>
    <t>#438  B ｺｰｽ</t>
  </si>
  <si>
    <t>#439 E　ｺｰｽ</t>
  </si>
  <si>
    <t>#440 D　ｺｰｽ</t>
  </si>
  <si>
    <t>#441　初島</t>
  </si>
  <si>
    <t>#442 E　ｺｰｽ</t>
  </si>
  <si>
    <t>#443　B　ｺｰｽ</t>
  </si>
  <si>
    <t>#444　F ｺｰｽ</t>
  </si>
  <si>
    <t>#445　E　ｺｰｽ</t>
  </si>
  <si>
    <t>#446　D　ｺｰｽ</t>
  </si>
  <si>
    <t>#447　 B　ｺｰｽ</t>
  </si>
  <si>
    <t>#448　E　ｺｰｽ</t>
  </si>
  <si>
    <t>#437　1/15　 Gｺｰｽ</t>
  </si>
  <si>
    <t>#438　2/19　 B ｺｰｽ</t>
  </si>
  <si>
    <t>#439　3/18　 E ｺｰｽ</t>
  </si>
  <si>
    <t>#440 　4/15  D ｺｰｽ</t>
  </si>
  <si>
    <t>#441　5/20 　初島ｺｰｽ</t>
  </si>
  <si>
    <t>#442   6/17   E ｺｰｽ</t>
  </si>
  <si>
    <t xml:space="preserve">次回
スタート：
２０１２年６月１７日
１０:３０
ｺﾐｯﾃｨ：はやとり
　　　 </t>
  </si>
  <si>
    <t xml:space="preserve">次回
スタート：
２０１２年２月１９日
１０：３０
ｺﾐｯﾃｨ：サーモン４、IXORA
　　　 </t>
  </si>
  <si>
    <t>次回
スタート：
２０１２年３月１８日
１０:３０
ｺﾐｯﾃｨ： かまくら</t>
  </si>
  <si>
    <t xml:space="preserve">次回　
スタート：
２０１２年４月１５日
９：００
ｺﾐｯﾃｨ：アルファ
　　　 </t>
  </si>
  <si>
    <t xml:space="preserve">次回
スタート：
２０１２年７月１５日
ｺﾐｯﾃｨ：サンビーム３、さがみ
　　　 </t>
  </si>
  <si>
    <t>Ⅰ</t>
  </si>
  <si>
    <t>風速： 　4～12Kt
風向：　　NNE～ENE
天気：晴れ
◇ｺﾐｯﾃｨ：フェニックス、桜工
　　　　</t>
  </si>
  <si>
    <t>フェニックス</t>
  </si>
  <si>
    <t>垣内邦昭</t>
  </si>
  <si>
    <t>月井　直</t>
  </si>
  <si>
    <t>山本智章</t>
  </si>
  <si>
    <t>石井陽志</t>
  </si>
  <si>
    <t>(レースコメント）:　2012年の初戦だ。スタートは10:00　コースはＫかＧか？本部船に近づくとＧ旗　釜根だ。アウターから出るか？本部船側から出るか？議論になった。アウターの方がポーラーダイアグラムで考えると有利。しかしラインを風下からスタボで切り上がれば上の船をあおれる。その作戦で９:５８　ラインを上に流す。上には５から６艇がいる。下からあおるが上は団子になっていて無理やりスタートラインの中にはいってくる。結局上のほとんどの船が団子で飛び出してしまう。われわれも上がよけてくれずラインから飛び出してしまった。結果はリコール、その後　ゼネリコに変わり10:30再スタート。再スタートでは、我々は本部船側から2番手でスタート。赤白ではアルファ、テティス、ハウラキ、我々グラン、ＵＦＯの順で回る。釜根には大体この順序でアプローチ。釜根では３艇身以内でオーバーラップがあるかどうかきわどい状況でアルファ、我々、テティスの順で回る。我々はテティスに水を貰う。テティスありがとうございます。アルファの回航が遅れ、我々がタックして前にでる。そのままアルファを抑えてトップフィニッシュ。トップだがなんとなく後味が良くない。はじめのスタートでも軽くではあるが上下で接触。フリーでのスタート時、おうおうにしてスターボで切りあがって接近すると事故につながりやすい。心して行こう。又、３艇身のオーバーラップも意識していないと割り込む結果になるのでヘルムスは要注意。とはいえ天候に恵まれ素晴らしいレースでした。コミティの皆様有難うございます。　グランアルマジロ　大島　記</t>
  </si>
  <si>
    <t>＃４３７　　小網代フリートレース</t>
  </si>
  <si>
    <r>
      <t>得点=20(N＋1‐J)/N
　N:参加艇数
　J:順位
DNS,DNF等は１点,DSQは０点
ラージソーセージレースおよびダブルEコースは上記の1.5倍とする。</t>
    </r>
    <r>
      <rPr>
        <sz val="10"/>
        <rFont val="ＭＳ 明朝"/>
        <family val="1"/>
      </rPr>
      <t xml:space="preserve"> 
初島レース：上記の2倍とし最下位艇を10点（最下位艇が10点となる様にN値を代入
DNFは5点）</t>
    </r>
  </si>
  <si>
    <t>DNF</t>
  </si>
  <si>
    <t>風速：1～10ノット
風向：N～NE～E～SE～N　　　　　　　
天気：晴れ
◇ｺﾐｯﾃｨ：サーモン４、
         IXORA</t>
  </si>
  <si>
    <t>I</t>
  </si>
  <si>
    <t>飯島征四郎</t>
  </si>
  <si>
    <t>飯島洋一</t>
  </si>
  <si>
    <t>サーモンフォー</t>
  </si>
  <si>
    <t>畑中洋二</t>
  </si>
  <si>
    <t>イクソラ</t>
  </si>
  <si>
    <t>飯島英明</t>
  </si>
  <si>
    <t>高橋尚之</t>
  </si>
  <si>
    <t>奥本晋也</t>
  </si>
  <si>
    <t xml:space="preserve">（レースコメント）  氷点下の晴れた朝であった。にもかかわらず船底磨きに潜る・・というチームが居る。どこがそこまで熱くなれるのかKFRの不思議な魅力だ。
 テティスはセールチェックを行うため早めに出港、予報は北東の風が落ち南に変わるという。１０時時点での風向は３０°風速７ｍ、ただ冷たく重い風なのでヘビージェノアでちょうど良い。スタートラインもアウター有利に設定され、適度に散らばりながら各艇トップスピードでスタートした。ジャストスタートのハウラキが先行、テティス、アルファ、UFOが並走して追う。各艇もいいスピードで追ってくる。Kマークでアルファ、UFOに内側に入られたテティスは回航後即タックして岸に寄せるが、風の振れを感じ、間をおかず再びタックを返しロングレグを引く。これが当たり、岸寄せのタックを入れた先行艇を置いて前に出、立石大謀をトップで回航した。スピンを上げるが途端に風が落ち,たちまち後続艇に追いつかれる。ライトスピンに替え、風を拾いながら前に出る。中位以降の艇は、落ちた風の中での立石大謀へのアプローチに苦労している。帰りのKマークでリーチングに備え、ジェネカ―を上げるが、これは早すぎた。再び追手となり、スピンの後続集団に抜かれてしまった。完全に風が落ちて止まる。はるか大島方向では南が入っているようだが、小網代灯浮標付近の漁船団の向きはまだ北を向いている。風がケンカしているとみてジェネカ―のままで待機。すると吹き残りの北が入り、最初に風を捕まえ、先行艇を抜き返す。その後南東方向にシフトしていく風に合わせてジェノアを上げ、なんとかファーストホームを果たした。フィニッシュ順位は帰路のKマーク以降のポジションが決め手となった様で、南に出さず岸側にいた艇ほど有利になったようだ。（テティス４　児玉　記）
</t>
  </si>
  <si>
    <t>＃４３８　　小網代フリートレース</t>
  </si>
  <si>
    <t>Ⅰ</t>
  </si>
  <si>
    <t>平賀　威</t>
  </si>
  <si>
    <t>かまくら２</t>
  </si>
  <si>
    <t>小池　眞</t>
  </si>
  <si>
    <t>風速：2～10ノット
風向：N～NE
天気：曇り時々雨
◇ｺﾐｯﾃｨ：かまくら</t>
  </si>
  <si>
    <t>（レースコメント）：NE10ノット前後の風で、スタートはオールフェア。赤白ブイをスターボードタックで回航後UFOを初めとする先頭集団がジャイブしてポートタックで南寄りのコースをとる一方、スターボードタックのまま西側に向う艇が多かった。この西向きコースの艇は南流に乗って艇速を上げ南にいった艇に対して大幅にゲイン。その後スターボードのまま更に南寄りにコースをとった艇も遅れたため、フェニックス、アルファに混じってランカも上位で南西ブイを回航。その頃から風は徐々に弱くなり、復路のクロースホールドのコースで風は不安定でシフティングとなる。ヘッダーとリフトが交互に来てトリッキーなレースとなり、40度もコースがずれる先行艇(ハウラキ、UFOなど)が出る一方で、この乱れた風に見舞われなかった後続の小型艇が追い上げる。このようなレース展開の中、ポートタックで城ヶ島に向った艇(アルファ、フェニックス)は逆潮を避けて大きくゲイン。その後風は更に下に振れ、ランカの後方にいたサーモン以下多くの艇がタックして北に向う。ランカも一時シフトを拾ってタックしたが、潮に逆らわないほうが良いと判断して再びポートタックに戻して東寄りのコースを維持し、上位を獲得。　この日は無数の海藻がレース海面に浮いており、これを避けるレース艇は恰も障害物競走の様相であった。ランカも諸磯の定置網付近でインペラに藻が絡みスピードメーターが回転しなくなり艇速も極端に落ちてハウラキに追いつかれた。この日は葉山マリーナのレースでもスクリューに藻を引っ掛けた艇がエンジンかけて後進して藻を取ったことで抗議され、ペナルティーを受ける場面もあった。また、普段と違う感じの潮流にも翻弄され、悩ましいレースであったが、風が一段と落ちる中でコースは短縮され、赤白ブイでフィニッシュとなったお陰でタイムリミットにかかる艇が出なかったのはコミティーの好判断。運営お疲れ様でした。（ランカ　石井正行）</t>
  </si>
  <si>
    <t>＃４３９　　小網代フリートレース</t>
  </si>
  <si>
    <t>Ⅱ</t>
  </si>
  <si>
    <t>風速：8～14ノット
風向：N～E
天気：晴れ
◇ｺﾐｯﾃｨ：アルファ</t>
  </si>
  <si>
    <t xml:space="preserve">次回　初島レース
スタート：
２０１２年５月２０日
００：００
ｺﾐｯﾃｨ：飛車角
　　　 </t>
  </si>
  <si>
    <t>アルファ</t>
  </si>
  <si>
    <t>レースコメント　ケロニアのメンバーが3名しか揃わなかったが、前日夜になって急遽応援（イクソラの畑中さん、高橋さん）が決まりようやくレースに参加できた。スタート時は北北東14ノットの風でケロニアはアウター寄りからスタートした。網代崎沖灯浮標（赤白ブイ）を回航後直ぐジャイブ、スピンアップして東よりのコースを取った。やはり東よりのコースを取ったサ－モン4が素晴らしいジェネカーの走りで城ヶ島南西沖ブイ（魚礁ブイ）をトップ回航、ケロニアは09:59に2位で回航、そのままポートタックのクローズホールドで城ヶ島方向を目指した。先月上架してリペイントをした後で艇がよくすべり6ノット前後の艇速が維持できた。城ヶ島近くでタックして赤白ブイを目指したが、アルファは更に岸よりのコースを取り上り角度の良い風を掴んで赤白ブイをトップで、続いてケロニアが11:10に回航した。2回目のスピンランも1回目と同様なコースをとり、漁礁ブイもアルファに続いて12:00に回航。回航後再び城ヶ島方向に向い、更に岸よりコースをとった。追い上げてきたハウラキとデッドヒートとなったが僅差で競り勝ちアルファに続いて約7分差で２着フィニッシュ、修正で１位となった。３月のKFRは藻を引っ掛けて苦闘し最下位だったので、つくづく船底の滑りの重要さを思い知らされた。海上係留での船底管理は大変ですね！　　ケロニア　三好明男</t>
  </si>
  <si>
    <t>＃４４０　　小網代フリートレース</t>
  </si>
  <si>
    <t>2012年度前期</t>
  </si>
  <si>
    <t>長嶺伸幸</t>
  </si>
  <si>
    <t>竹中孝弘</t>
  </si>
  <si>
    <t>＃４４１　　小網代フリートレース</t>
  </si>
  <si>
    <t>風速：0～12ノット
風向：SSW～NE
天気：晴れ
◇ｺﾐｯﾃｨ：飛車角</t>
  </si>
  <si>
    <t>Ⅰ</t>
  </si>
  <si>
    <t>三浦征幸</t>
  </si>
  <si>
    <t>飛車角</t>
  </si>
  <si>
    <t>名和秀行</t>
  </si>
  <si>
    <t>伊藤奉充</t>
  </si>
  <si>
    <t>五十嵐　光</t>
  </si>
  <si>
    <t>さがみ</t>
  </si>
  <si>
    <t>幸</t>
  </si>
  <si>
    <t>富田剛胆</t>
  </si>
  <si>
    <t>飯島要治</t>
  </si>
  <si>
    <t>武沢弘之</t>
  </si>
  <si>
    <t>（レースコメント）スタートは南南西、朝には初島で北、その後昼からはまた南と微風にどう対応するかが潮流の読みと共に各艇の戦略を決める鍵となったと思う。スタートは10ノット程度の絶好の風に恵まれ、かまくらとしてはめずらしく、赤白ブイ寄りから数秒ビハインドのトップでスタートできた。上にはランカがいる。落とし気味のポートで6ノット程度の快調な走り。しばらくして下からアルファがスピードを上げ抜いていく。我々は、朝6時頃北に振れると予想し、真鶴あたりに位置しようと上りすぎに注意し走る。明るくなり、初島手前で回りを見回すと、島影から2艇が回ってくる。アルファとグランアルマジロのようだ。速い。よく見ればかまくらは最下位。気を取りなおしスピンで初島北端を狙う。初島の南からテティスが上ってくる。熱海の方からは残りの7艇がスピンで向かってくるが微風に悩まされているようだ。かまくらはその隙に良い風をつかみ追いつくも、先行2艇を除く9艇のなかの最下位で初島にアプローチ。サンビームを除く7艇が島の岸寄りで止まっている。沖が有利とジャイブタイミングを遅らせサンビームに続きカームにつかまらず初島を6時16分40秒に回航。漁夫の利を生かしポートで小網代に向かう。ラムラインの南側に落としていく船を尻目に北東から北北東に振れる風の中、丁寧に走った。8時頃残航10マイルあたりで風が落ち、8マイル付近では止まってしまった。南を信じ、タックを返し佐島あたりに無理やりヘディングを取った。それが功を奏し、潮に押され少しずつ小網代に近ずいていった。よく見ると城ケ島の方からスピンで上って来る船が見える。だが動いていない。南の微風を丁寧に掴み残り4マイルでスピンを上げる。アビームでスピードを稼ぐことができ、先行艇に追いついていく。赤白ブイからフィニッシュの間でサンビームとの差を1分詰め、修正で初の優勝を勝ち取ることができた。全艇無事フィニッシュでき、天候に恵まれた素晴らしいレースだった。コミッティーの皆さま長時間のレースご苦労様でした。（かまくら２　尾山記）</t>
  </si>
  <si>
    <t>小網代フリートレース成績</t>
  </si>
  <si>
    <t>＃４４２　　小網代フリートレース</t>
  </si>
  <si>
    <t>2012年6月現在</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</si>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</sst>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quot;▲&quot;\ #,##0"/>
    <numFmt numFmtId="178" formatCode="[&lt;=999]000;000\-00"/>
    <numFmt numFmtId="179" formatCode="0_);[Red]\(0\)"/>
    <numFmt numFmtId="180" formatCode="0_ "/>
    <numFmt numFmtId="181" formatCode="0.0_ "/>
    <numFmt numFmtId="182" formatCode="m/d"/>
    <numFmt numFmtId="183" formatCode="##.##"/>
    <numFmt numFmtId="184" formatCode="##"/>
    <numFmt numFmtId="185" formatCode="0.0_);[Red]\(0.0\)"/>
    <numFmt numFmtId="186" formatCode="0.0"/>
    <numFmt numFmtId="187" formatCode="[&lt;=999]000;[&lt;=99999]000\-00;000\-0000"/>
    <numFmt numFmtId="188" formatCode="&quot;Yes&quot;;&quot;Yes&quot;;&quot;No&quot;"/>
    <numFmt numFmtId="189" formatCode="&quot;True&quot;;&quot;True&quot;;&quot;False&quot;"/>
    <numFmt numFmtId="190" formatCode="&quot;On&quot;;&quot;On&quot;;&quot;Off&quot;"/>
    <numFmt numFmtId="191" formatCode="[$€-2]\ #,##0.00_);[Red]\([$€-2]\ #,##0.00\)"/>
  </numFmts>
  <fonts count="59">
    <font>
      <sz val="11"/>
      <name val="ＭＳ Ｐゴシック"/>
      <family val="3"/>
    </font>
    <font>
      <sz val="6"/>
      <name val="ＭＳ Ｐゴシック"/>
      <family val="3"/>
    </font>
    <font>
      <b/>
      <sz val="16"/>
      <name val="ＭＳ Ｐ明朝"/>
      <family val="1"/>
    </font>
    <font>
      <sz val="12"/>
      <name val="ＭＳ Ｐ明朝"/>
      <family val="1"/>
    </font>
    <font>
      <sz val="13"/>
      <name val="ＭＳ Ｐ明朝"/>
      <family val="1"/>
    </font>
    <font>
      <sz val="13"/>
      <name val="ＭＳ 明朝"/>
      <family val="1"/>
    </font>
    <font>
      <sz val="12"/>
      <name val="ＭＳ 明朝"/>
      <family val="1"/>
    </font>
    <font>
      <sz val="11"/>
      <name val="ＭＳ 明朝"/>
      <family val="1"/>
    </font>
    <font>
      <b/>
      <sz val="18"/>
      <name val="ＭＳ 明朝"/>
      <family val="1"/>
    </font>
    <font>
      <b/>
      <sz val="14"/>
      <name val="ＭＳ 明朝"/>
      <family val="1"/>
    </font>
    <font>
      <b/>
      <sz val="16"/>
      <name val="ＭＳ 明朝"/>
      <family val="1"/>
    </font>
    <font>
      <b/>
      <sz val="13"/>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12"/>
      <color indexed="10"/>
      <name val="ＭＳ 明朝"/>
      <family val="1"/>
    </font>
    <font>
      <sz val="9"/>
      <name val="ＭＳ 明朝"/>
      <family val="1"/>
    </font>
    <font>
      <sz val="12"/>
      <color indexed="8"/>
      <name val="ＭＳ Ｐゴシック"/>
      <family val="3"/>
    </font>
    <font>
      <sz val="12"/>
      <color indexed="8"/>
      <name val="ＭＳ 明朝"/>
      <family val="1"/>
    </font>
    <font>
      <sz val="11"/>
      <color indexed="8"/>
      <name val="ＭＳ 明朝"/>
      <family val="1"/>
    </font>
    <font>
      <sz val="10"/>
      <name val="ＭＳ Ｐ明朝"/>
      <family val="1"/>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thin"/>
      <right>
        <color indexed="63"/>
      </right>
      <top style="thin"/>
      <bottom style="hair"/>
    </border>
    <border>
      <left style="hair"/>
      <right style="thin"/>
      <top style="thin"/>
      <bottom style="hair"/>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hair"/>
      <bottom>
        <color indexed="63"/>
      </bottom>
    </border>
    <border>
      <left style="thin"/>
      <right style="thin"/>
      <top>
        <color indexed="63"/>
      </top>
      <bottom>
        <color indexed="63"/>
      </bottom>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color indexed="63"/>
      </top>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13" fillId="0" borderId="0" applyNumberFormat="0" applyFill="0" applyBorder="0" applyAlignment="0" applyProtection="0"/>
    <xf numFmtId="0" fontId="58" fillId="31" borderId="0" applyNumberFormat="0" applyBorder="0" applyAlignment="0" applyProtection="0"/>
  </cellStyleXfs>
  <cellXfs count="336">
    <xf numFmtId="0" fontId="0" fillId="0" borderId="0" xfId="0" applyAlignment="1">
      <alignment/>
    </xf>
    <xf numFmtId="0" fontId="3" fillId="0" borderId="0" xfId="0" applyFont="1" applyAlignment="1">
      <alignment/>
    </xf>
    <xf numFmtId="0" fontId="5" fillId="0" borderId="0" xfId="0" applyFont="1" applyAlignment="1">
      <alignment/>
    </xf>
    <xf numFmtId="55" fontId="5" fillId="0" borderId="0" xfId="0" applyNumberFormat="1" applyFont="1" applyAlignment="1">
      <alignment/>
    </xf>
    <xf numFmtId="0" fontId="6" fillId="0" borderId="0" xfId="0" applyFont="1" applyAlignment="1">
      <alignment/>
    </xf>
    <xf numFmtId="0" fontId="7" fillId="0" borderId="0" xfId="0" applyFont="1" applyAlignment="1">
      <alignment/>
    </xf>
    <xf numFmtId="182" fontId="5" fillId="0" borderId="10" xfId="0" applyNumberFormat="1" applyFont="1" applyBorder="1" applyAlignment="1">
      <alignment horizontal="center"/>
    </xf>
    <xf numFmtId="0" fontId="5" fillId="0" borderId="11" xfId="0" applyFont="1" applyBorder="1" applyAlignment="1">
      <alignment horizontal="left"/>
    </xf>
    <xf numFmtId="0" fontId="5" fillId="1" borderId="12" xfId="0" applyFont="1" applyFill="1" applyBorder="1" applyAlignment="1">
      <alignment horizontal="center"/>
    </xf>
    <xf numFmtId="0" fontId="6" fillId="1" borderId="12" xfId="0" applyFont="1" applyFill="1" applyBorder="1" applyAlignment="1">
      <alignment horizontal="center"/>
    </xf>
    <xf numFmtId="0" fontId="5" fillId="0" borderId="13" xfId="0" applyFont="1" applyBorder="1" applyAlignment="1">
      <alignment horizontal="right"/>
    </xf>
    <xf numFmtId="0" fontId="5" fillId="0" borderId="14" xfId="0" applyFont="1" applyBorder="1" applyAlignment="1">
      <alignment horizontal="right"/>
    </xf>
    <xf numFmtId="0" fontId="6" fillId="0" borderId="15" xfId="0" applyFont="1" applyBorder="1" applyAlignment="1">
      <alignment horizontal="center"/>
    </xf>
    <xf numFmtId="0" fontId="7" fillId="0" borderId="16" xfId="0" applyFont="1" applyBorder="1" applyAlignment="1">
      <alignment/>
    </xf>
    <xf numFmtId="0" fontId="7" fillId="0" borderId="16" xfId="0" applyFont="1" applyBorder="1" applyAlignment="1">
      <alignment horizontal="center"/>
    </xf>
    <xf numFmtId="0" fontId="7" fillId="0" borderId="16" xfId="0" applyFont="1" applyBorder="1" applyAlignment="1">
      <alignment horizontal="right"/>
    </xf>
    <xf numFmtId="0" fontId="7" fillId="0" borderId="0" xfId="0" applyFont="1" applyAlignment="1">
      <alignment horizontal="center"/>
    </xf>
    <xf numFmtId="0" fontId="10" fillId="0" borderId="0" xfId="0" applyFont="1" applyAlignment="1">
      <alignment/>
    </xf>
    <xf numFmtId="0" fontId="7" fillId="0" borderId="15" xfId="0" applyFont="1" applyBorder="1" applyAlignment="1">
      <alignment horizontal="center" vertical="center"/>
    </xf>
    <xf numFmtId="0" fontId="7" fillId="0" borderId="15" xfId="0" applyFont="1" applyBorder="1" applyAlignment="1">
      <alignment horizontal="center" vertical="center" textRotation="255"/>
    </xf>
    <xf numFmtId="20" fontId="5" fillId="0" borderId="17" xfId="0" applyNumberFormat="1" applyFont="1" applyBorder="1" applyAlignment="1">
      <alignment horizontal="left" indent="1"/>
    </xf>
    <xf numFmtId="0" fontId="5" fillId="0" borderId="18" xfId="0" applyFont="1" applyBorder="1" applyAlignment="1">
      <alignment/>
    </xf>
    <xf numFmtId="0" fontId="7" fillId="0" borderId="12" xfId="0" applyFont="1" applyBorder="1" applyAlignment="1">
      <alignment horizontal="center" vertical="center" wrapText="1"/>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180" fontId="7" fillId="0" borderId="16" xfId="0" applyNumberFormat="1" applyFont="1" applyBorder="1" applyAlignment="1">
      <alignment horizontal="center"/>
    </xf>
    <xf numFmtId="0" fontId="5" fillId="0" borderId="25" xfId="0" applyFont="1" applyBorder="1" applyAlignment="1">
      <alignment horizontal="left"/>
    </xf>
    <xf numFmtId="0" fontId="6" fillId="0" borderId="15" xfId="0" applyFont="1" applyBorder="1" applyAlignment="1">
      <alignment horizontal="center" vertical="center" wrapText="1"/>
    </xf>
    <xf numFmtId="0" fontId="7" fillId="0" borderId="0" xfId="0" applyFont="1" applyBorder="1" applyAlignment="1">
      <alignment horizontal="right"/>
    </xf>
    <xf numFmtId="0" fontId="5" fillId="0" borderId="12" xfId="0" applyFont="1" applyBorder="1" applyAlignment="1">
      <alignment horizontal="center" shrinkToFit="1"/>
    </xf>
    <xf numFmtId="180" fontId="6" fillId="0" borderId="26" xfId="0" applyNumberFormat="1" applyFont="1" applyBorder="1" applyAlignment="1">
      <alignment/>
    </xf>
    <xf numFmtId="181" fontId="6" fillId="0" borderId="26" xfId="0" applyNumberFormat="1" applyFont="1" applyBorder="1" applyAlignment="1" quotePrefix="1">
      <alignment/>
    </xf>
    <xf numFmtId="181" fontId="6" fillId="0" borderId="26" xfId="0" applyNumberFormat="1" applyFont="1" applyBorder="1" applyAlignment="1">
      <alignment/>
    </xf>
    <xf numFmtId="0" fontId="7" fillId="0" borderId="26" xfId="0" applyFont="1" applyBorder="1" applyAlignment="1">
      <alignment horizontal="center"/>
    </xf>
    <xf numFmtId="180" fontId="7" fillId="0" borderId="27" xfId="0" applyNumberFormat="1" applyFont="1" applyBorder="1" applyAlignment="1">
      <alignment horizontal="center"/>
    </xf>
    <xf numFmtId="180" fontId="6" fillId="0" borderId="27" xfId="0" applyNumberFormat="1" applyFont="1" applyBorder="1" applyAlignment="1">
      <alignment/>
    </xf>
    <xf numFmtId="181" fontId="6" fillId="0" borderId="27" xfId="0" applyNumberFormat="1" applyFont="1" applyBorder="1" applyAlignment="1" quotePrefix="1">
      <alignment/>
    </xf>
    <xf numFmtId="181" fontId="6" fillId="0" borderId="27" xfId="0" applyNumberFormat="1" applyFont="1" applyBorder="1" applyAlignment="1" quotePrefix="1">
      <alignment horizontal="right"/>
    </xf>
    <xf numFmtId="181" fontId="6" fillId="0" borderId="27" xfId="0" applyNumberFormat="1" applyFont="1" applyBorder="1" applyAlignment="1">
      <alignment/>
    </xf>
    <xf numFmtId="181" fontId="6" fillId="0" borderId="27" xfId="0" applyNumberFormat="1" applyFont="1" applyBorder="1" applyAlignment="1">
      <alignment/>
    </xf>
    <xf numFmtId="0" fontId="7" fillId="0" borderId="27" xfId="0" applyFont="1" applyBorder="1" applyAlignment="1">
      <alignment horizontal="center"/>
    </xf>
    <xf numFmtId="180" fontId="6" fillId="0" borderId="28" xfId="0" applyNumberFormat="1" applyFont="1" applyBorder="1" applyAlignment="1">
      <alignment/>
    </xf>
    <xf numFmtId="181" fontId="6" fillId="0" borderId="28" xfId="0" applyNumberFormat="1" applyFont="1" applyBorder="1" applyAlignment="1" quotePrefix="1">
      <alignment horizontal="right"/>
    </xf>
    <xf numFmtId="181" fontId="6" fillId="0" borderId="28" xfId="0" applyNumberFormat="1" applyFont="1" applyBorder="1" applyAlignment="1" quotePrefix="1">
      <alignment/>
    </xf>
    <xf numFmtId="181" fontId="6" fillId="0" borderId="28" xfId="0" applyNumberFormat="1" applyFont="1" applyBorder="1" applyAlignment="1">
      <alignment/>
    </xf>
    <xf numFmtId="0" fontId="7" fillId="0" borderId="28" xfId="0" applyFont="1" applyBorder="1" applyAlignment="1">
      <alignment horizontal="center"/>
    </xf>
    <xf numFmtId="181" fontId="6" fillId="0" borderId="26" xfId="0" applyNumberFormat="1" applyFont="1" applyBorder="1" applyAlignment="1" quotePrefix="1">
      <alignment horizontal="center"/>
    </xf>
    <xf numFmtId="181" fontId="6" fillId="0" borderId="27" xfId="0" applyNumberFormat="1" applyFont="1" applyBorder="1" applyAlignment="1" quotePrefix="1">
      <alignment horizontal="center"/>
    </xf>
    <xf numFmtId="181" fontId="6" fillId="0" borderId="28" xfId="0" applyNumberFormat="1" applyFont="1" applyBorder="1" applyAlignment="1" quotePrefix="1">
      <alignment horizontal="center"/>
    </xf>
    <xf numFmtId="180" fontId="7" fillId="0" borderId="27" xfId="0" applyNumberFormat="1" applyFont="1" applyBorder="1" applyAlignment="1" quotePrefix="1">
      <alignment horizontal="center"/>
    </xf>
    <xf numFmtId="181" fontId="6" fillId="0" borderId="27" xfId="0" applyNumberFormat="1" applyFont="1" applyBorder="1" applyAlignment="1">
      <alignment horizontal="center"/>
    </xf>
    <xf numFmtId="180" fontId="6" fillId="0" borderId="29" xfId="0" applyNumberFormat="1" applyFont="1" applyBorder="1" applyAlignment="1">
      <alignment/>
    </xf>
    <xf numFmtId="181" fontId="6" fillId="0" borderId="29" xfId="0" applyNumberFormat="1" applyFont="1" applyBorder="1" applyAlignment="1">
      <alignment/>
    </xf>
    <xf numFmtId="0" fontId="7" fillId="0" borderId="29" xfId="0" applyFont="1" applyBorder="1" applyAlignment="1">
      <alignment horizontal="center"/>
    </xf>
    <xf numFmtId="180" fontId="7" fillId="0" borderId="28" xfId="0" applyNumberFormat="1" applyFont="1" applyBorder="1" applyAlignment="1" quotePrefix="1">
      <alignment horizontal="center"/>
    </xf>
    <xf numFmtId="180" fontId="7" fillId="0" borderId="27" xfId="0" applyNumberFormat="1" applyFont="1" applyBorder="1" applyAlignment="1">
      <alignment/>
    </xf>
    <xf numFmtId="181" fontId="7" fillId="0" borderId="27" xfId="0" applyNumberFormat="1" applyFont="1" applyBorder="1" applyAlignment="1">
      <alignment/>
    </xf>
    <xf numFmtId="0" fontId="7" fillId="0" borderId="0" xfId="0" applyFont="1" applyAlignment="1">
      <alignment/>
    </xf>
    <xf numFmtId="0" fontId="7" fillId="0" borderId="20" xfId="0" applyFont="1" applyBorder="1" applyAlignment="1">
      <alignment/>
    </xf>
    <xf numFmtId="0" fontId="7" fillId="0" borderId="0" xfId="0" applyFont="1" applyBorder="1" applyAlignment="1">
      <alignment/>
    </xf>
    <xf numFmtId="0" fontId="7" fillId="0" borderId="23" xfId="0" applyFont="1" applyBorder="1" applyAlignment="1">
      <alignment/>
    </xf>
    <xf numFmtId="180" fontId="6" fillId="0" borderId="29" xfId="0" applyNumberFormat="1" applyFont="1" applyBorder="1" applyAlignment="1">
      <alignment/>
    </xf>
    <xf numFmtId="0" fontId="7" fillId="0" borderId="12" xfId="0" applyFont="1" applyBorder="1" applyAlignment="1">
      <alignment horizontal="center" vertical="center" shrinkToFit="1"/>
    </xf>
    <xf numFmtId="0" fontId="6" fillId="0" borderId="27" xfId="0" applyFont="1" applyBorder="1" applyAlignment="1">
      <alignment horizontal="left" shrinkToFit="1"/>
    </xf>
    <xf numFmtId="0" fontId="6" fillId="0" borderId="28" xfId="0" applyFont="1" applyBorder="1" applyAlignment="1">
      <alignment horizontal="left" shrinkToFit="1"/>
    </xf>
    <xf numFmtId="0" fontId="6" fillId="0" borderId="29" xfId="0" applyFont="1" applyBorder="1" applyAlignment="1">
      <alignment horizontal="left" shrinkToFit="1"/>
    </xf>
    <xf numFmtId="0" fontId="7" fillId="0" borderId="30" xfId="0" applyFont="1" applyBorder="1" applyAlignment="1">
      <alignment shrinkToFit="1"/>
    </xf>
    <xf numFmtId="0" fontId="7" fillId="0" borderId="30" xfId="0" applyFont="1" applyBorder="1" applyAlignment="1">
      <alignment horizontal="right" shrinkToFit="1"/>
    </xf>
    <xf numFmtId="180" fontId="6" fillId="0" borderId="26" xfId="0" applyNumberFormat="1" applyFont="1" applyBorder="1" applyAlignment="1">
      <alignment horizontal="center"/>
    </xf>
    <xf numFmtId="0" fontId="6" fillId="0" borderId="26" xfId="0" applyFont="1" applyBorder="1" applyAlignment="1">
      <alignment horizontal="left" indent="1"/>
    </xf>
    <xf numFmtId="176" fontId="6" fillId="0" borderId="26" xfId="0" applyNumberFormat="1" applyFont="1" applyBorder="1" applyAlignment="1">
      <alignment/>
    </xf>
    <xf numFmtId="179" fontId="6" fillId="0" borderId="26" xfId="0" applyNumberFormat="1" applyFont="1" applyBorder="1" applyAlignment="1">
      <alignment/>
    </xf>
    <xf numFmtId="0" fontId="6" fillId="0" borderId="26" xfId="0" applyFont="1" applyBorder="1" applyAlignment="1">
      <alignment horizontal="center"/>
    </xf>
    <xf numFmtId="180" fontId="6" fillId="0" borderId="27" xfId="0" applyNumberFormat="1" applyFont="1" applyBorder="1" applyAlignment="1">
      <alignment horizontal="center"/>
    </xf>
    <xf numFmtId="0" fontId="6" fillId="0" borderId="27" xfId="0" applyFont="1" applyBorder="1" applyAlignment="1">
      <alignment horizontal="left" indent="1"/>
    </xf>
    <xf numFmtId="176" fontId="6" fillId="0" borderId="27" xfId="0" applyNumberFormat="1" applyFont="1" applyBorder="1" applyAlignment="1">
      <alignment/>
    </xf>
    <xf numFmtId="179" fontId="6" fillId="0" borderId="27" xfId="0" applyNumberFormat="1" applyFont="1" applyBorder="1" applyAlignment="1">
      <alignment/>
    </xf>
    <xf numFmtId="0" fontId="6" fillId="0" borderId="27" xfId="0" applyFont="1" applyBorder="1" applyAlignment="1">
      <alignment horizontal="center"/>
    </xf>
    <xf numFmtId="180" fontId="6" fillId="0" borderId="28" xfId="0" applyNumberFormat="1" applyFont="1" applyBorder="1" applyAlignment="1">
      <alignment horizontal="center"/>
    </xf>
    <xf numFmtId="0" fontId="6" fillId="0" borderId="28" xfId="0" applyFont="1" applyBorder="1" applyAlignment="1">
      <alignment horizontal="left" indent="1"/>
    </xf>
    <xf numFmtId="176" fontId="6" fillId="0" borderId="28" xfId="0" applyNumberFormat="1" applyFont="1" applyBorder="1" applyAlignment="1">
      <alignment/>
    </xf>
    <xf numFmtId="179" fontId="6" fillId="0" borderId="28" xfId="0" applyNumberFormat="1" applyFont="1" applyBorder="1" applyAlignment="1">
      <alignment/>
    </xf>
    <xf numFmtId="0" fontId="6" fillId="0" borderId="28" xfId="0" applyFont="1" applyBorder="1" applyAlignment="1">
      <alignment horizontal="center"/>
    </xf>
    <xf numFmtId="180" fontId="6" fillId="0" borderId="29" xfId="0" applyNumberFormat="1" applyFont="1" applyBorder="1" applyAlignment="1">
      <alignment horizontal="center"/>
    </xf>
    <xf numFmtId="0" fontId="6" fillId="0" borderId="29" xfId="0" applyFont="1" applyBorder="1" applyAlignment="1">
      <alignment horizontal="left" indent="1"/>
    </xf>
    <xf numFmtId="176" fontId="6" fillId="0" borderId="29" xfId="0" applyNumberFormat="1" applyFont="1" applyBorder="1" applyAlignment="1">
      <alignment/>
    </xf>
    <xf numFmtId="179" fontId="6" fillId="0" borderId="29" xfId="0" applyNumberFormat="1" applyFont="1" applyBorder="1" applyAlignment="1">
      <alignment/>
    </xf>
    <xf numFmtId="0" fontId="6" fillId="0" borderId="29" xfId="0" applyFont="1" applyBorder="1" applyAlignment="1">
      <alignment horizontal="center"/>
    </xf>
    <xf numFmtId="180" fontId="3" fillId="0" borderId="0" xfId="0" applyNumberFormat="1" applyFont="1" applyAlignment="1">
      <alignment/>
    </xf>
    <xf numFmtId="0" fontId="4" fillId="0" borderId="12" xfId="0" applyFont="1" applyBorder="1" applyAlignment="1">
      <alignment horizontal="center"/>
    </xf>
    <xf numFmtId="180" fontId="4" fillId="0" borderId="12" xfId="0" applyNumberFormat="1" applyFont="1" applyBorder="1" applyAlignment="1">
      <alignment horizontal="center"/>
    </xf>
    <xf numFmtId="0" fontId="7" fillId="0" borderId="31" xfId="0" applyFont="1" applyBorder="1" applyAlignment="1">
      <alignment horizontal="right"/>
    </xf>
    <xf numFmtId="181" fontId="6" fillId="0" borderId="26" xfId="0" applyNumberFormat="1" applyFont="1" applyBorder="1" applyAlignment="1" quotePrefix="1">
      <alignment horizontal="right"/>
    </xf>
    <xf numFmtId="181" fontId="6" fillId="0" borderId="27" xfId="0" applyNumberFormat="1" applyFont="1" applyBorder="1" applyAlignment="1">
      <alignment horizontal="right"/>
    </xf>
    <xf numFmtId="0" fontId="6" fillId="0" borderId="26" xfId="0" applyFont="1" applyBorder="1" applyAlignment="1">
      <alignment horizontal="left" shrinkToFit="1"/>
    </xf>
    <xf numFmtId="180" fontId="6" fillId="0" borderId="27" xfId="0" applyNumberFormat="1" applyFont="1" applyBorder="1" applyAlignment="1">
      <alignment/>
    </xf>
    <xf numFmtId="180" fontId="6" fillId="0" borderId="32" xfId="0" applyNumberFormat="1" applyFont="1" applyBorder="1" applyAlignment="1">
      <alignment horizontal="center" vertical="center" shrinkToFit="1"/>
    </xf>
    <xf numFmtId="0" fontId="6" fillId="0" borderId="33" xfId="0" applyFont="1" applyBorder="1" applyAlignment="1">
      <alignment horizontal="center" vertical="center" shrinkToFit="1"/>
    </xf>
    <xf numFmtId="180" fontId="6" fillId="0" borderId="33" xfId="0" applyNumberFormat="1" applyFont="1" applyBorder="1" applyAlignment="1">
      <alignment horizontal="center" vertical="center" shrinkToFit="1"/>
    </xf>
    <xf numFmtId="180" fontId="6" fillId="0" borderId="34" xfId="0" applyNumberFormat="1" applyFont="1" applyBorder="1" applyAlignment="1">
      <alignment horizontal="center" vertical="center" shrinkToFit="1"/>
    </xf>
    <xf numFmtId="0" fontId="7"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0" xfId="0" applyFont="1" applyAlignment="1">
      <alignment shrinkToFit="1"/>
    </xf>
    <xf numFmtId="0" fontId="7" fillId="0" borderId="0" xfId="0" applyFont="1" applyAlignment="1">
      <alignment shrinkToFit="1"/>
    </xf>
    <xf numFmtId="181" fontId="6" fillId="0" borderId="26" xfId="0" applyNumberFormat="1" applyFont="1" applyBorder="1" applyAlignment="1">
      <alignment horizontal="center"/>
    </xf>
    <xf numFmtId="181" fontId="6" fillId="0" borderId="28" xfId="0" applyNumberFormat="1" applyFont="1" applyBorder="1" applyAlignment="1">
      <alignment/>
    </xf>
    <xf numFmtId="181" fontId="6" fillId="0" borderId="28" xfId="0" applyNumberFormat="1" applyFont="1" applyBorder="1" applyAlignment="1">
      <alignment horizontal="center"/>
    </xf>
    <xf numFmtId="180" fontId="7" fillId="0" borderId="28" xfId="0" applyNumberFormat="1" applyFont="1" applyBorder="1" applyAlignment="1">
      <alignment/>
    </xf>
    <xf numFmtId="181" fontId="7" fillId="0" borderId="28" xfId="0" applyNumberFormat="1" applyFont="1" applyBorder="1" applyAlignment="1">
      <alignment/>
    </xf>
    <xf numFmtId="180" fontId="7" fillId="0" borderId="26" xfId="0" applyNumberFormat="1" applyFont="1" applyBorder="1" applyAlignment="1">
      <alignment/>
    </xf>
    <xf numFmtId="181" fontId="6" fillId="0" borderId="26" xfId="0" applyNumberFormat="1" applyFont="1" applyBorder="1" applyAlignment="1">
      <alignment/>
    </xf>
    <xf numFmtId="181" fontId="6" fillId="0" borderId="28" xfId="0" applyNumberFormat="1" applyFont="1" applyBorder="1" applyAlignment="1">
      <alignment shrinkToFit="1"/>
    </xf>
    <xf numFmtId="180"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180" fontId="7" fillId="0" borderId="26" xfId="0" applyNumberFormat="1" applyFont="1" applyBorder="1" applyAlignment="1" quotePrefix="1">
      <alignment horizontal="center"/>
    </xf>
    <xf numFmtId="181" fontId="7" fillId="0" borderId="26" xfId="0" applyNumberFormat="1" applyFont="1" applyBorder="1" applyAlignment="1">
      <alignment/>
    </xf>
    <xf numFmtId="0" fontId="6" fillId="0" borderId="27" xfId="0" applyNumberFormat="1" applyFont="1" applyBorder="1" applyAlignment="1" quotePrefix="1">
      <alignment horizontal="center"/>
    </xf>
    <xf numFmtId="180" fontId="6" fillId="0" borderId="40" xfId="0" applyNumberFormat="1" applyFont="1" applyBorder="1" applyAlignment="1">
      <alignment horizontal="center" vertical="center" shrinkToFit="1"/>
    </xf>
    <xf numFmtId="0" fontId="6" fillId="0" borderId="41" xfId="0" applyFont="1" applyBorder="1" applyAlignment="1">
      <alignment horizontal="center" vertical="center" shrinkToFit="1"/>
    </xf>
    <xf numFmtId="180" fontId="6" fillId="0" borderId="41" xfId="0" applyNumberFormat="1" applyFont="1" applyBorder="1" applyAlignment="1">
      <alignment horizontal="center" vertical="center" shrinkToFit="1"/>
    </xf>
    <xf numFmtId="180" fontId="6" fillId="0" borderId="42" xfId="0" applyNumberFormat="1" applyFont="1" applyBorder="1" applyAlignment="1">
      <alignment horizontal="center" vertical="center" shrinkToFit="1"/>
    </xf>
    <xf numFmtId="180" fontId="6" fillId="0" borderId="43" xfId="0" applyNumberFormat="1" applyFont="1" applyBorder="1" applyAlignment="1">
      <alignment horizontal="center" vertical="center" shrinkToFit="1"/>
    </xf>
    <xf numFmtId="180" fontId="6" fillId="0" borderId="44" xfId="0" applyNumberFormat="1" applyFont="1" applyBorder="1" applyAlignment="1">
      <alignment horizontal="center" vertical="center" shrinkToFit="1"/>
    </xf>
    <xf numFmtId="0" fontId="6" fillId="0" borderId="45" xfId="0" applyFont="1" applyBorder="1" applyAlignment="1">
      <alignment horizontal="center" vertical="center" shrinkToFit="1"/>
    </xf>
    <xf numFmtId="180" fontId="7" fillId="0" borderId="29" xfId="0" applyNumberFormat="1" applyFont="1" applyBorder="1" applyAlignment="1" quotePrefix="1">
      <alignment horizontal="center"/>
    </xf>
    <xf numFmtId="181" fontId="6" fillId="0" borderId="29" xfId="0" applyNumberFormat="1" applyFont="1" applyBorder="1" applyAlignment="1" quotePrefix="1">
      <alignment horizontal="right"/>
    </xf>
    <xf numFmtId="181" fontId="6" fillId="0" borderId="29" xfId="0" applyNumberFormat="1" applyFont="1" applyBorder="1" applyAlignment="1" quotePrefix="1">
      <alignment horizontal="center"/>
    </xf>
    <xf numFmtId="181" fontId="6" fillId="0" borderId="29" xfId="0" applyNumberFormat="1" applyFont="1" applyBorder="1" applyAlignment="1" quotePrefix="1">
      <alignment/>
    </xf>
    <xf numFmtId="181" fontId="6" fillId="0" borderId="29" xfId="0" applyNumberFormat="1" applyFont="1" applyBorder="1" applyAlignment="1">
      <alignment horizontal="center"/>
    </xf>
    <xf numFmtId="21" fontId="6" fillId="0" borderId="26" xfId="0" applyNumberFormat="1" applyFont="1" applyFill="1" applyBorder="1" applyAlignment="1">
      <alignment horizontal="center"/>
    </xf>
    <xf numFmtId="21" fontId="6" fillId="0" borderId="27" xfId="0" applyNumberFormat="1" applyFont="1" applyFill="1" applyBorder="1" applyAlignment="1">
      <alignment horizontal="center"/>
    </xf>
    <xf numFmtId="21" fontId="6" fillId="0" borderId="28" xfId="0" applyNumberFormat="1" applyFont="1" applyFill="1" applyBorder="1" applyAlignment="1">
      <alignment horizontal="center"/>
    </xf>
    <xf numFmtId="21" fontId="6" fillId="0" borderId="29" xfId="0" applyNumberFormat="1" applyFont="1" applyFill="1" applyBorder="1" applyAlignment="1">
      <alignment horizontal="center"/>
    </xf>
    <xf numFmtId="181" fontId="6" fillId="0" borderId="26" xfId="0" applyNumberFormat="1" applyFont="1" applyBorder="1" applyAlignment="1">
      <alignment horizontal="right"/>
    </xf>
    <xf numFmtId="0" fontId="5" fillId="0" borderId="13" xfId="0" applyFont="1" applyBorder="1" applyAlignment="1">
      <alignment horizontal="center"/>
    </xf>
    <xf numFmtId="180" fontId="0" fillId="32" borderId="46" xfId="0" applyNumberFormat="1" applyFill="1" applyBorder="1" applyAlignment="1">
      <alignment/>
    </xf>
    <xf numFmtId="180" fontId="0" fillId="32" borderId="47" xfId="0" applyNumberFormat="1" applyFill="1" applyBorder="1" applyAlignment="1">
      <alignment/>
    </xf>
    <xf numFmtId="180" fontId="0" fillId="32" borderId="48" xfId="0" applyNumberFormat="1" applyFill="1" applyBorder="1" applyAlignment="1">
      <alignment/>
    </xf>
    <xf numFmtId="180" fontId="0" fillId="32" borderId="49" xfId="0" applyNumberFormat="1" applyFill="1" applyBorder="1" applyAlignment="1">
      <alignment/>
    </xf>
    <xf numFmtId="180" fontId="0" fillId="32" borderId="50" xfId="0" applyNumberFormat="1" applyFill="1" applyBorder="1" applyAlignment="1">
      <alignment/>
    </xf>
    <xf numFmtId="180" fontId="0" fillId="32" borderId="51" xfId="0" applyNumberFormat="1" applyFill="1" applyBorder="1" applyAlignment="1">
      <alignment/>
    </xf>
    <xf numFmtId="180" fontId="0" fillId="0" borderId="49" xfId="0" applyNumberFormat="1" applyFill="1" applyBorder="1" applyAlignment="1">
      <alignment/>
    </xf>
    <xf numFmtId="180" fontId="0" fillId="0" borderId="50" xfId="0" applyNumberFormat="1" applyFill="1" applyBorder="1" applyAlignment="1">
      <alignment/>
    </xf>
    <xf numFmtId="180" fontId="0" fillId="0" borderId="51" xfId="0" applyNumberFormat="1" applyFill="1" applyBorder="1" applyAlignment="1">
      <alignment/>
    </xf>
    <xf numFmtId="180" fontId="0" fillId="32" borderId="52" xfId="0" applyNumberFormat="1" applyFill="1" applyBorder="1" applyAlignment="1">
      <alignment/>
    </xf>
    <xf numFmtId="180" fontId="0" fillId="32" borderId="53" xfId="0" applyNumberFormat="1" applyFill="1" applyBorder="1" applyAlignment="1">
      <alignment/>
    </xf>
    <xf numFmtId="180" fontId="0" fillId="32" borderId="54" xfId="0" applyNumberFormat="1" applyFill="1" applyBorder="1" applyAlignment="1">
      <alignment/>
    </xf>
    <xf numFmtId="180" fontId="0" fillId="33" borderId="49" xfId="0" applyNumberFormat="1" applyFill="1" applyBorder="1" applyAlignment="1">
      <alignment/>
    </xf>
    <xf numFmtId="180" fontId="0" fillId="33" borderId="50" xfId="0" applyNumberFormat="1" applyFill="1" applyBorder="1" applyAlignment="1">
      <alignment/>
    </xf>
    <xf numFmtId="180" fontId="0" fillId="33" borderId="51" xfId="0" applyNumberFormat="1" applyFill="1" applyBorder="1" applyAlignment="1">
      <alignment/>
    </xf>
    <xf numFmtId="180" fontId="0" fillId="34" borderId="49" xfId="0" applyNumberFormat="1" applyFill="1" applyBorder="1" applyAlignment="1">
      <alignment/>
    </xf>
    <xf numFmtId="180" fontId="0" fillId="34" borderId="50" xfId="0" applyNumberFormat="1" applyFill="1" applyBorder="1" applyAlignment="1">
      <alignment/>
    </xf>
    <xf numFmtId="180" fontId="0" fillId="34" borderId="51" xfId="0" applyNumberFormat="1" applyFill="1" applyBorder="1" applyAlignment="1">
      <alignment/>
    </xf>
    <xf numFmtId="176" fontId="0" fillId="32" borderId="55" xfId="0" applyNumberFormat="1" applyFill="1" applyBorder="1" applyAlignment="1" applyProtection="1">
      <alignment/>
      <protection/>
    </xf>
    <xf numFmtId="176" fontId="0" fillId="0" borderId="55" xfId="0" applyNumberFormat="1" applyFill="1" applyBorder="1" applyAlignment="1" applyProtection="1">
      <alignment/>
      <protection/>
    </xf>
    <xf numFmtId="176" fontId="0" fillId="32" borderId="55" xfId="0" applyNumberFormat="1" applyFont="1" applyFill="1" applyBorder="1" applyAlignment="1" applyProtection="1">
      <alignment/>
      <protection/>
    </xf>
    <xf numFmtId="176" fontId="0" fillId="33" borderId="55" xfId="0" applyNumberFormat="1" applyFill="1" applyBorder="1" applyAlignment="1" applyProtection="1">
      <alignment/>
      <protection/>
    </xf>
    <xf numFmtId="176" fontId="0" fillId="34" borderId="55" xfId="0" applyNumberFormat="1" applyFill="1" applyBorder="1" applyAlignment="1" applyProtection="1">
      <alignment/>
      <protection/>
    </xf>
    <xf numFmtId="0" fontId="0" fillId="32" borderId="56" xfId="0" applyFill="1" applyBorder="1" applyAlignment="1">
      <alignment/>
    </xf>
    <xf numFmtId="0" fontId="18" fillId="32" borderId="56" xfId="0" applyFont="1" applyFill="1" applyBorder="1" applyAlignment="1" applyProtection="1">
      <alignment horizontal="left" indent="1"/>
      <protection/>
    </xf>
    <xf numFmtId="0" fontId="18" fillId="32" borderId="57" xfId="0" applyFont="1" applyFill="1" applyBorder="1" applyAlignment="1" applyProtection="1">
      <alignment/>
      <protection/>
    </xf>
    <xf numFmtId="0" fontId="0" fillId="32" borderId="57" xfId="0" applyFont="1" applyFill="1" applyBorder="1" applyAlignment="1" applyProtection="1">
      <alignment horizontal="left" indent="1"/>
      <protection/>
    </xf>
    <xf numFmtId="0" fontId="18" fillId="0" borderId="57" xfId="0" applyFont="1" applyFill="1" applyBorder="1" applyAlignment="1" applyProtection="1">
      <alignment/>
      <protection/>
    </xf>
    <xf numFmtId="0" fontId="0" fillId="0" borderId="57" xfId="0" applyFont="1" applyFill="1" applyBorder="1" applyAlignment="1" applyProtection="1">
      <alignment horizontal="left" indent="1"/>
      <protection/>
    </xf>
    <xf numFmtId="0" fontId="0" fillId="32" borderId="57" xfId="0" applyFill="1" applyBorder="1" applyAlignment="1">
      <alignment/>
    </xf>
    <xf numFmtId="0" fontId="19" fillId="32" borderId="57" xfId="0" applyFont="1" applyFill="1" applyBorder="1" applyAlignment="1" applyProtection="1">
      <alignment horizontal="left" indent="1"/>
      <protection/>
    </xf>
    <xf numFmtId="0" fontId="18" fillId="33" borderId="57" xfId="0" applyFont="1" applyFill="1" applyBorder="1" applyAlignment="1" applyProtection="1">
      <alignment/>
      <protection/>
    </xf>
    <xf numFmtId="0" fontId="0" fillId="33" borderId="57" xfId="0" applyFont="1" applyFill="1" applyBorder="1" applyAlignment="1" applyProtection="1">
      <alignment horizontal="left" indent="1"/>
      <protection/>
    </xf>
    <xf numFmtId="0" fontId="18" fillId="32" borderId="57" xfId="0" applyFont="1" applyFill="1" applyBorder="1" applyAlignment="1" applyProtection="1">
      <alignment horizontal="left" indent="1"/>
      <protection/>
    </xf>
    <xf numFmtId="0" fontId="18" fillId="34" borderId="57" xfId="0" applyFont="1" applyFill="1" applyBorder="1" applyAlignment="1" applyProtection="1">
      <alignment/>
      <protection/>
    </xf>
    <xf numFmtId="0" fontId="0" fillId="34" borderId="57" xfId="0" applyFont="1" applyFill="1" applyBorder="1" applyAlignment="1" applyProtection="1">
      <alignment horizontal="left" indent="1"/>
      <protection/>
    </xf>
    <xf numFmtId="0" fontId="0" fillId="0" borderId="57" xfId="0" applyFill="1" applyBorder="1" applyAlignment="1">
      <alignment/>
    </xf>
    <xf numFmtId="0" fontId="19" fillId="0" borderId="57" xfId="0" applyFont="1" applyFill="1" applyBorder="1" applyAlignment="1" applyProtection="1">
      <alignment horizontal="left" indent="1"/>
      <protection/>
    </xf>
    <xf numFmtId="0" fontId="3" fillId="0" borderId="12" xfId="0" applyFont="1" applyBorder="1" applyAlignment="1">
      <alignment horizontal="center"/>
    </xf>
    <xf numFmtId="0" fontId="19" fillId="34" borderId="57" xfId="0" applyFont="1" applyFill="1" applyBorder="1" applyAlignment="1" applyProtection="1">
      <alignment/>
      <protection/>
    </xf>
    <xf numFmtId="180" fontId="0" fillId="34" borderId="58" xfId="0" applyNumberFormat="1" applyFill="1" applyBorder="1" applyAlignment="1">
      <alignment/>
    </xf>
    <xf numFmtId="180" fontId="0" fillId="34" borderId="59" xfId="0" applyNumberFormat="1" applyFill="1" applyBorder="1" applyAlignment="1">
      <alignment/>
    </xf>
    <xf numFmtId="180" fontId="0" fillId="34" borderId="60" xfId="0" applyNumberFormat="1" applyFill="1" applyBorder="1" applyAlignment="1">
      <alignment/>
    </xf>
    <xf numFmtId="180" fontId="6" fillId="0" borderId="61" xfId="0" applyNumberFormat="1" applyFont="1" applyBorder="1" applyAlignment="1">
      <alignment/>
    </xf>
    <xf numFmtId="0" fontId="6" fillId="0" borderId="61" xfId="0" applyFont="1" applyBorder="1" applyAlignment="1">
      <alignment horizontal="left" indent="1"/>
    </xf>
    <xf numFmtId="176" fontId="6" fillId="0" borderId="61" xfId="0" applyNumberFormat="1" applyFont="1" applyBorder="1" applyAlignment="1">
      <alignment/>
    </xf>
    <xf numFmtId="180" fontId="6" fillId="0" borderId="61" xfId="0" applyNumberFormat="1" applyFont="1" applyBorder="1" applyAlignment="1">
      <alignment horizontal="center"/>
    </xf>
    <xf numFmtId="21" fontId="6" fillId="0" borderId="61" xfId="0" applyNumberFormat="1" applyFont="1" applyFill="1" applyBorder="1" applyAlignment="1">
      <alignment horizontal="center"/>
    </xf>
    <xf numFmtId="179" fontId="6" fillId="0" borderId="61" xfId="0" applyNumberFormat="1" applyFont="1" applyBorder="1" applyAlignment="1">
      <alignment/>
    </xf>
    <xf numFmtId="0" fontId="6" fillId="0" borderId="61" xfId="0" applyFont="1" applyBorder="1" applyAlignment="1">
      <alignment horizontal="center"/>
    </xf>
    <xf numFmtId="181" fontId="6" fillId="0" borderId="61" xfId="0" applyNumberFormat="1" applyFont="1" applyBorder="1" applyAlignment="1">
      <alignment/>
    </xf>
    <xf numFmtId="180" fontId="6" fillId="0" borderId="28" xfId="0" applyNumberFormat="1" applyFont="1" applyBorder="1" applyAlignment="1">
      <alignment/>
    </xf>
    <xf numFmtId="0" fontId="7" fillId="0" borderId="62" xfId="0" applyFont="1" applyBorder="1" applyAlignment="1">
      <alignment horizontal="center"/>
    </xf>
    <xf numFmtId="179" fontId="6" fillId="0" borderId="62" xfId="0" applyNumberFormat="1" applyFont="1" applyBorder="1" applyAlignment="1">
      <alignment/>
    </xf>
    <xf numFmtId="180" fontId="6" fillId="0" borderId="63" xfId="0" applyNumberFormat="1" applyFont="1" applyBorder="1" applyAlignment="1">
      <alignment horizontal="center" vertical="center" shrinkToFit="1"/>
    </xf>
    <xf numFmtId="0" fontId="6" fillId="0" borderId="64" xfId="0" applyFont="1" applyBorder="1" applyAlignment="1">
      <alignment horizontal="center" vertical="center" shrinkToFit="1"/>
    </xf>
    <xf numFmtId="180" fontId="6" fillId="0" borderId="65" xfId="0" applyNumberFormat="1" applyFont="1" applyBorder="1" applyAlignment="1">
      <alignment horizontal="center" vertical="center" shrinkToFit="1"/>
    </xf>
    <xf numFmtId="0" fontId="20" fillId="0" borderId="0" xfId="0" applyFont="1" applyAlignment="1">
      <alignment horizontal="left" readingOrder="1"/>
    </xf>
    <xf numFmtId="0" fontId="0" fillId="32" borderId="57" xfId="0" applyFill="1" applyBorder="1" applyAlignment="1" applyProtection="1">
      <alignment horizontal="left" indent="1"/>
      <protection/>
    </xf>
    <xf numFmtId="176" fontId="6" fillId="0" borderId="15" xfId="0" applyNumberFormat="1" applyFont="1" applyBorder="1" applyAlignment="1">
      <alignment/>
    </xf>
    <xf numFmtId="176" fontId="6" fillId="0" borderId="16" xfId="0" applyNumberFormat="1" applyFont="1" applyBorder="1" applyAlignment="1">
      <alignment/>
    </xf>
    <xf numFmtId="176" fontId="6" fillId="0" borderId="62" xfId="0" applyNumberFormat="1" applyFont="1" applyBorder="1" applyAlignment="1">
      <alignment/>
    </xf>
    <xf numFmtId="181" fontId="6" fillId="0" borderId="15" xfId="0" applyNumberFormat="1" applyFont="1" applyBorder="1" applyAlignment="1">
      <alignment/>
    </xf>
    <xf numFmtId="181" fontId="6" fillId="0" borderId="16" xfId="0" applyNumberFormat="1" applyFont="1" applyBorder="1" applyAlignment="1">
      <alignment/>
    </xf>
    <xf numFmtId="181" fontId="6" fillId="0" borderId="62" xfId="0" applyNumberFormat="1" applyFont="1" applyBorder="1" applyAlignment="1">
      <alignment/>
    </xf>
    <xf numFmtId="180" fontId="6" fillId="0" borderId="26" xfId="0" applyNumberFormat="1" applyFont="1" applyBorder="1" applyAlignment="1" quotePrefix="1">
      <alignment horizontal="center"/>
    </xf>
    <xf numFmtId="180" fontId="6" fillId="0" borderId="27" xfId="0" applyNumberFormat="1" applyFont="1" applyBorder="1" applyAlignment="1" quotePrefix="1">
      <alignment horizontal="center"/>
    </xf>
    <xf numFmtId="180" fontId="6" fillId="0" borderId="28" xfId="0" applyNumberFormat="1" applyFont="1" applyBorder="1" applyAlignment="1" quotePrefix="1">
      <alignment horizontal="center"/>
    </xf>
    <xf numFmtId="180" fontId="6" fillId="0" borderId="29" xfId="0" applyNumberFormat="1" applyFont="1" applyBorder="1" applyAlignment="1" quotePrefix="1">
      <alignment horizontal="center"/>
    </xf>
    <xf numFmtId="180" fontId="6" fillId="0" borderId="15" xfId="0" applyNumberFormat="1" applyFont="1" applyBorder="1" applyAlignment="1">
      <alignment/>
    </xf>
    <xf numFmtId="180" fontId="6" fillId="0" borderId="62" xfId="0" applyNumberFormat="1" applyFont="1" applyBorder="1" applyAlignment="1">
      <alignment/>
    </xf>
    <xf numFmtId="180" fontId="6" fillId="0" borderId="16" xfId="0" applyNumberFormat="1" applyFont="1" applyBorder="1" applyAlignment="1">
      <alignment/>
    </xf>
    <xf numFmtId="0" fontId="6" fillId="0" borderId="62" xfId="0" applyFont="1" applyBorder="1" applyAlignment="1">
      <alignment horizontal="center"/>
    </xf>
    <xf numFmtId="0" fontId="6" fillId="35" borderId="0" xfId="0" applyFont="1" applyFill="1" applyAlignment="1">
      <alignment/>
    </xf>
    <xf numFmtId="0" fontId="5" fillId="35" borderId="39" xfId="0" applyFont="1" applyFill="1" applyBorder="1" applyAlignment="1">
      <alignment horizontal="right"/>
    </xf>
    <xf numFmtId="0" fontId="7" fillId="0" borderId="0" xfId="0" applyFont="1" applyAlignment="1">
      <alignment wrapText="1"/>
    </xf>
    <xf numFmtId="14" fontId="21" fillId="0" borderId="0" xfId="0" applyNumberFormat="1" applyFont="1" applyAlignment="1">
      <alignment horizontal="center" vertical="center"/>
    </xf>
    <xf numFmtId="0" fontId="0" fillId="0" borderId="57" xfId="0" applyFill="1" applyBorder="1" applyAlignment="1" applyProtection="1">
      <alignment horizontal="left" indent="1"/>
      <protection/>
    </xf>
    <xf numFmtId="0" fontId="5" fillId="0" borderId="0" xfId="0" applyFont="1" applyBorder="1" applyAlignment="1">
      <alignment/>
    </xf>
    <xf numFmtId="55" fontId="5" fillId="0" borderId="0" xfId="0" applyNumberFormat="1" applyFont="1" applyBorder="1" applyAlignment="1">
      <alignment/>
    </xf>
    <xf numFmtId="0" fontId="5" fillId="0" borderId="12" xfId="0" applyFont="1" applyBorder="1" applyAlignment="1">
      <alignment horizontal="center"/>
    </xf>
    <xf numFmtId="180" fontId="6" fillId="0" borderId="26" xfId="0" applyNumberFormat="1" applyFont="1" applyBorder="1" applyAlignment="1">
      <alignment/>
    </xf>
    <xf numFmtId="0" fontId="22" fillId="0" borderId="0" xfId="0" applyFont="1" applyAlignment="1">
      <alignment/>
    </xf>
    <xf numFmtId="181" fontId="6" fillId="0" borderId="28" xfId="0" applyNumberFormat="1" applyFont="1" applyBorder="1" applyAlignment="1">
      <alignment horizontal="right"/>
    </xf>
    <xf numFmtId="0" fontId="6" fillId="0" borderId="63"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xf>
    <xf numFmtId="0" fontId="2" fillId="0" borderId="0" xfId="0" applyFont="1" applyAlignment="1">
      <alignment horizontal="center"/>
    </xf>
    <xf numFmtId="0" fontId="6" fillId="0" borderId="32" xfId="0" applyFont="1" applyBorder="1" applyAlignment="1">
      <alignment/>
    </xf>
    <xf numFmtId="0" fontId="6" fillId="0" borderId="40" xfId="0" applyFont="1" applyBorder="1" applyAlignment="1">
      <alignment/>
    </xf>
    <xf numFmtId="0" fontId="6" fillId="0" borderId="69" xfId="0" applyFont="1" applyBorder="1" applyAlignment="1">
      <alignment/>
    </xf>
    <xf numFmtId="0" fontId="6" fillId="0" borderId="33" xfId="0" applyFont="1" applyBorder="1" applyAlignment="1">
      <alignment/>
    </xf>
    <xf numFmtId="0" fontId="6" fillId="0" borderId="41" xfId="0" applyFont="1" applyBorder="1" applyAlignment="1">
      <alignment/>
    </xf>
    <xf numFmtId="0" fontId="6" fillId="0" borderId="70" xfId="0" applyFont="1" applyBorder="1" applyAlignment="1">
      <alignment/>
    </xf>
    <xf numFmtId="0" fontId="6" fillId="0" borderId="34" xfId="0" applyFont="1" applyBorder="1" applyAlignment="1">
      <alignment/>
    </xf>
    <xf numFmtId="0" fontId="6" fillId="0" borderId="71" xfId="0" applyFont="1" applyBorder="1" applyAlignment="1">
      <alignment/>
    </xf>
    <xf numFmtId="0" fontId="6" fillId="0" borderId="72" xfId="0" applyFont="1" applyBorder="1" applyAlignment="1">
      <alignment/>
    </xf>
    <xf numFmtId="0" fontId="7" fillId="0" borderId="73" xfId="0" applyFont="1" applyBorder="1" applyAlignment="1">
      <alignment horizontal="left" vertical="top" wrapText="1"/>
    </xf>
    <xf numFmtId="0" fontId="7" fillId="0" borderId="74" xfId="0" applyFont="1" applyBorder="1" applyAlignment="1">
      <alignment horizontal="left" vertical="top" wrapText="1"/>
    </xf>
    <xf numFmtId="0" fontId="7" fillId="0" borderId="75" xfId="0" applyFont="1" applyBorder="1" applyAlignment="1">
      <alignment horizontal="left" vertical="top" wrapText="1"/>
    </xf>
    <xf numFmtId="0" fontId="7" fillId="0" borderId="76" xfId="0" applyFont="1" applyBorder="1" applyAlignment="1">
      <alignment horizontal="left" vertical="top"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25" xfId="0" applyFont="1" applyBorder="1" applyAlignment="1">
      <alignment horizontal="left" vertical="top" wrapText="1"/>
    </xf>
    <xf numFmtId="0" fontId="5" fillId="0" borderId="73" xfId="0" applyFont="1" applyBorder="1" applyAlignment="1">
      <alignment horizontal="left" vertical="top" wrapText="1"/>
    </xf>
    <xf numFmtId="0" fontId="5" fillId="0" borderId="74" xfId="0" applyFont="1" applyBorder="1" applyAlignment="1">
      <alignment horizontal="left" vertical="top" wrapText="1"/>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25" xfId="0" applyFont="1" applyBorder="1" applyAlignment="1">
      <alignment horizontal="left" vertical="top" wrapText="1"/>
    </xf>
    <xf numFmtId="0" fontId="17" fillId="0" borderId="73" xfId="0" applyFont="1" applyBorder="1" applyAlignment="1">
      <alignment horizontal="left" vertical="top" wrapText="1"/>
    </xf>
    <xf numFmtId="0" fontId="15" fillId="0" borderId="74" xfId="0" applyFont="1" applyBorder="1" applyAlignment="1">
      <alignment horizontal="left" vertical="top" wrapText="1"/>
    </xf>
    <xf numFmtId="0" fontId="15" fillId="0" borderId="75" xfId="0" applyFont="1" applyBorder="1" applyAlignment="1">
      <alignment horizontal="left" vertical="top" wrapText="1"/>
    </xf>
    <xf numFmtId="0" fontId="15" fillId="0" borderId="76" xfId="0" applyFont="1" applyBorder="1" applyAlignment="1">
      <alignment horizontal="left" vertical="top" wrapText="1"/>
    </xf>
    <xf numFmtId="0" fontId="15" fillId="0" borderId="0" xfId="0" applyFont="1" applyBorder="1" applyAlignment="1">
      <alignment horizontal="left" vertical="top" wrapText="1"/>
    </xf>
    <xf numFmtId="0" fontId="15" fillId="0" borderId="18"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25" xfId="0" applyFont="1" applyBorder="1" applyAlignment="1">
      <alignment horizontal="left" vertical="top" wrapText="1"/>
    </xf>
    <xf numFmtId="0" fontId="14" fillId="0" borderId="74" xfId="0" applyFont="1" applyBorder="1" applyAlignment="1">
      <alignment horizontal="left" vertical="top" wrapText="1"/>
    </xf>
    <xf numFmtId="0" fontId="14" fillId="0" borderId="75" xfId="0" applyFont="1" applyBorder="1" applyAlignment="1">
      <alignment horizontal="left" vertical="top" wrapText="1"/>
    </xf>
    <xf numFmtId="0" fontId="14" fillId="0" borderId="76"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25" xfId="0" applyFont="1" applyBorder="1" applyAlignment="1">
      <alignment horizontal="left" vertical="top" wrapText="1"/>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55" fontId="9" fillId="0" borderId="0" xfId="0" applyNumberFormat="1" applyFont="1" applyBorder="1" applyAlignment="1">
      <alignment horizontal="center" vertical="top"/>
    </xf>
    <xf numFmtId="0" fontId="8" fillId="0" borderId="0"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25" xfId="0" applyFont="1" applyBorder="1" applyAlignment="1">
      <alignment horizontal="center"/>
    </xf>
    <xf numFmtId="0" fontId="6" fillId="0" borderId="44" xfId="0" applyFont="1" applyBorder="1" applyAlignment="1">
      <alignment/>
    </xf>
    <xf numFmtId="0" fontId="6" fillId="0" borderId="77" xfId="0" applyFont="1" applyBorder="1" applyAlignment="1">
      <alignment/>
    </xf>
    <xf numFmtId="0" fontId="6" fillId="0" borderId="78" xfId="0" applyFont="1" applyBorder="1" applyAlignment="1">
      <alignment/>
    </xf>
    <xf numFmtId="55" fontId="9" fillId="0" borderId="0" xfId="0" applyNumberFormat="1" applyFont="1" applyAlignment="1">
      <alignment horizontal="center" vertical="top"/>
    </xf>
    <xf numFmtId="0" fontId="8" fillId="0" borderId="0" xfId="0" applyFont="1" applyAlignment="1">
      <alignment horizontal="center"/>
    </xf>
    <xf numFmtId="0" fontId="6" fillId="0" borderId="33" xfId="0" applyFont="1" applyBorder="1" applyAlignment="1">
      <alignment horizontal="center"/>
    </xf>
    <xf numFmtId="0" fontId="0" fillId="0" borderId="41" xfId="0" applyBorder="1" applyAlignment="1">
      <alignment horizontal="center"/>
    </xf>
    <xf numFmtId="0" fontId="0" fillId="0" borderId="70" xfId="0" applyBorder="1" applyAlignment="1">
      <alignment horizontal="center"/>
    </xf>
    <xf numFmtId="0" fontId="17" fillId="0" borderId="74" xfId="0" applyFont="1" applyBorder="1" applyAlignment="1">
      <alignment horizontal="left" vertical="top" wrapText="1"/>
    </xf>
    <xf numFmtId="0" fontId="17" fillId="0" borderId="75" xfId="0" applyFont="1" applyBorder="1" applyAlignment="1">
      <alignment horizontal="left" vertical="top" wrapText="1"/>
    </xf>
    <xf numFmtId="0" fontId="17" fillId="0" borderId="76" xfId="0" applyFont="1" applyBorder="1" applyAlignment="1">
      <alignment horizontal="left" vertical="top" wrapText="1"/>
    </xf>
    <xf numFmtId="0" fontId="17" fillId="0" borderId="0" xfId="0" applyFont="1" applyBorder="1" applyAlignment="1">
      <alignment horizontal="left" vertical="top" wrapText="1"/>
    </xf>
    <xf numFmtId="0" fontId="17" fillId="0" borderId="18"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25" xfId="0" applyFont="1" applyBorder="1" applyAlignment="1">
      <alignment horizontal="left" vertical="top" wrapText="1"/>
    </xf>
    <xf numFmtId="0" fontId="14" fillId="0" borderId="73" xfId="0" applyFont="1" applyBorder="1" applyAlignment="1">
      <alignment horizontal="left" vertical="top" wrapText="1"/>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0" fontId="6" fillId="0" borderId="76" xfId="0" applyFont="1" applyBorder="1" applyAlignment="1">
      <alignment horizontal="left" vertical="top"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6" fillId="0" borderId="41" xfId="0" applyFont="1" applyBorder="1" applyAlignment="1">
      <alignment horizontal="center"/>
    </xf>
    <xf numFmtId="0" fontId="6" fillId="0" borderId="70" xfId="0" applyFont="1" applyBorder="1" applyAlignment="1">
      <alignment horizontal="center"/>
    </xf>
    <xf numFmtId="0" fontId="6" fillId="0" borderId="44"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6" fillId="0" borderId="73" xfId="0" applyFont="1" applyBorder="1" applyAlignment="1">
      <alignment/>
    </xf>
    <xf numFmtId="0" fontId="6" fillId="0" borderId="74" xfId="0" applyFont="1" applyBorder="1" applyAlignment="1">
      <alignment/>
    </xf>
    <xf numFmtId="0" fontId="6" fillId="0" borderId="75" xfId="0" applyFont="1" applyBorder="1" applyAlignment="1">
      <alignment/>
    </xf>
    <xf numFmtId="0" fontId="6" fillId="0" borderId="34" xfId="0" applyFont="1" applyBorder="1" applyAlignment="1">
      <alignment horizontal="center"/>
    </xf>
    <xf numFmtId="0" fontId="6" fillId="0" borderId="71" xfId="0" applyFont="1" applyBorder="1" applyAlignment="1">
      <alignment horizontal="center"/>
    </xf>
    <xf numFmtId="0" fontId="6" fillId="0" borderId="72" xfId="0" applyFont="1" applyBorder="1" applyAlignment="1">
      <alignment horizontal="center"/>
    </xf>
    <xf numFmtId="0" fontId="15" fillId="0" borderId="73" xfId="0" applyFont="1" applyBorder="1" applyAlignment="1">
      <alignment horizontal="left" vertical="top" wrapText="1"/>
    </xf>
    <xf numFmtId="0" fontId="7" fillId="0" borderId="0" xfId="0" applyFont="1" applyBorder="1" applyAlignment="1">
      <alignment horizontal="left" shrinkToFit="1"/>
    </xf>
    <xf numFmtId="0" fontId="7" fillId="0" borderId="0" xfId="0" applyFont="1" applyAlignment="1">
      <alignment horizontal="center" shrinkToFit="1"/>
    </xf>
    <xf numFmtId="14" fontId="7" fillId="0" borderId="0" xfId="0" applyNumberFormat="1" applyFont="1" applyAlignment="1">
      <alignment horizontal="center"/>
    </xf>
    <xf numFmtId="0" fontId="7" fillId="0" borderId="39" xfId="0" applyFont="1" applyBorder="1" applyAlignment="1">
      <alignment horizontal="center" vertical="center"/>
    </xf>
    <xf numFmtId="0" fontId="7" fillId="0" borderId="79" xfId="0" applyFont="1" applyBorder="1" applyAlignment="1">
      <alignment horizontal="center" vertical="center"/>
    </xf>
    <xf numFmtId="0" fontId="7" fillId="0" borderId="11" xfId="0" applyFont="1" applyBorder="1" applyAlignment="1">
      <alignment horizontal="center" vertical="center"/>
    </xf>
    <xf numFmtId="0" fontId="11" fillId="0" borderId="0" xfId="0" applyFont="1" applyAlignment="1">
      <alignment horizontal="center"/>
    </xf>
    <xf numFmtId="0" fontId="7" fillId="0" borderId="14" xfId="0" applyFont="1" applyBorder="1" applyAlignment="1">
      <alignment horizontal="center" vertical="center" shrinkToFit="1"/>
    </xf>
    <xf numFmtId="56" fontId="7" fillId="0" borderId="28" xfId="0" applyNumberFormat="1" applyFont="1" applyBorder="1" applyAlignment="1">
      <alignment horizontal="center" vertical="center" shrinkToFit="1"/>
    </xf>
    <xf numFmtId="0" fontId="7" fillId="0" borderId="28" xfId="0" applyFont="1" applyBorder="1" applyAlignment="1">
      <alignment horizontal="center" vertical="center" shrinkToFit="1"/>
    </xf>
    <xf numFmtId="56" fontId="7" fillId="0" borderId="34" xfId="0" applyNumberFormat="1" applyFont="1" applyBorder="1" applyAlignment="1">
      <alignment horizontal="center" vertical="center" shrinkToFit="1"/>
    </xf>
    <xf numFmtId="56" fontId="7" fillId="0" borderId="72" xfId="0" applyNumberFormat="1"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0" xfId="0" applyFont="1" applyBorder="1" applyAlignment="1">
      <alignment horizontal="center" vertical="center" shrinkToFit="1"/>
    </xf>
    <xf numFmtId="0" fontId="16"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5</xdr:row>
      <xdr:rowOff>114300</xdr:rowOff>
    </xdr:from>
    <xdr:to>
      <xdr:col>2</xdr:col>
      <xdr:colOff>1219200</xdr:colOff>
      <xdr:row>26</xdr:row>
      <xdr:rowOff>152400</xdr:rowOff>
    </xdr:to>
    <xdr:sp>
      <xdr:nvSpPr>
        <xdr:cNvPr id="1" name="テキスト ボックス 1"/>
        <xdr:cNvSpPr txBox="1">
          <a:spLocks noChangeArrowheads="1"/>
        </xdr:cNvSpPr>
      </xdr:nvSpPr>
      <xdr:spPr>
        <a:xfrm>
          <a:off x="1428750" y="1123950"/>
          <a:ext cx="666750" cy="3838575"/>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2400" b="0" i="0" u="none" baseline="0">
              <a:solidFill>
                <a:srgbClr val="000000"/>
              </a:solidFill>
              <a:latin typeface="ＭＳ Ｐゴシック"/>
              <a:ea typeface="ＭＳ Ｐゴシック"/>
              <a:cs typeface="ＭＳ Ｐゴシック"/>
            </a:rPr>
            <a:t>ノーレース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48</xdr:row>
      <xdr:rowOff>47625</xdr:rowOff>
    </xdr:from>
    <xdr:to>
      <xdr:col>2</xdr:col>
      <xdr:colOff>847725</xdr:colOff>
      <xdr:row>49</xdr:row>
      <xdr:rowOff>123825</xdr:rowOff>
    </xdr:to>
    <xdr:sp>
      <xdr:nvSpPr>
        <xdr:cNvPr id="1" name="Text Box 1"/>
        <xdr:cNvSpPr txBox="1">
          <a:spLocks noChangeArrowheads="1"/>
        </xdr:cNvSpPr>
      </xdr:nvSpPr>
      <xdr:spPr>
        <a:xfrm>
          <a:off x="1152525" y="9315450"/>
          <a:ext cx="571500" cy="26670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12</xdr:col>
      <xdr:colOff>0</xdr:colOff>
      <xdr:row>4</xdr:row>
      <xdr:rowOff>0</xdr:rowOff>
    </xdr:from>
    <xdr:to>
      <xdr:col>12</xdr:col>
      <xdr:colOff>0</xdr:colOff>
      <xdr:row>5</xdr:row>
      <xdr:rowOff>28575</xdr:rowOff>
    </xdr:to>
    <xdr:sp>
      <xdr:nvSpPr>
        <xdr:cNvPr id="2" name="テキスト 204"/>
        <xdr:cNvSpPr txBox="1">
          <a:spLocks noChangeArrowheads="1"/>
        </xdr:cNvSpPr>
      </xdr:nvSpPr>
      <xdr:spPr>
        <a:xfrm>
          <a:off x="6705600" y="13144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12</xdr:col>
      <xdr:colOff>0</xdr:colOff>
      <xdr:row>9</xdr:row>
      <xdr:rowOff>0</xdr:rowOff>
    </xdr:from>
    <xdr:to>
      <xdr:col>12</xdr:col>
      <xdr:colOff>0</xdr:colOff>
      <xdr:row>10</xdr:row>
      <xdr:rowOff>0</xdr:rowOff>
    </xdr:to>
    <xdr:sp>
      <xdr:nvSpPr>
        <xdr:cNvPr id="3" name="テキスト 204"/>
        <xdr:cNvSpPr txBox="1">
          <a:spLocks noChangeArrowheads="1"/>
        </xdr:cNvSpPr>
      </xdr:nvSpPr>
      <xdr:spPr>
        <a:xfrm>
          <a:off x="6705600" y="22193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12</xdr:col>
      <xdr:colOff>0</xdr:colOff>
      <xdr:row>22</xdr:row>
      <xdr:rowOff>0</xdr:rowOff>
    </xdr:from>
    <xdr:to>
      <xdr:col>12</xdr:col>
      <xdr:colOff>0</xdr:colOff>
      <xdr:row>23</xdr:row>
      <xdr:rowOff>38100</xdr:rowOff>
    </xdr:to>
    <xdr:sp>
      <xdr:nvSpPr>
        <xdr:cNvPr id="4" name="テキスト 204"/>
        <xdr:cNvSpPr txBox="1">
          <a:spLocks noChangeArrowheads="1"/>
        </xdr:cNvSpPr>
      </xdr:nvSpPr>
      <xdr:spPr>
        <a:xfrm>
          <a:off x="6705600" y="45720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0</xdr:colOff>
      <xdr:row>31</xdr:row>
      <xdr:rowOff>161925</xdr:rowOff>
    </xdr:from>
    <xdr:to>
      <xdr:col>12</xdr:col>
      <xdr:colOff>0</xdr:colOff>
      <xdr:row>33</xdr:row>
      <xdr:rowOff>19050</xdr:rowOff>
    </xdr:to>
    <xdr:sp>
      <xdr:nvSpPr>
        <xdr:cNvPr id="5" name="テキスト 204"/>
        <xdr:cNvSpPr txBox="1">
          <a:spLocks noChangeArrowheads="1"/>
        </xdr:cNvSpPr>
      </xdr:nvSpPr>
      <xdr:spPr>
        <a:xfrm>
          <a:off x="6705600" y="63627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12</xdr:col>
      <xdr:colOff>0</xdr:colOff>
      <xdr:row>13</xdr:row>
      <xdr:rowOff>0</xdr:rowOff>
    </xdr:from>
    <xdr:to>
      <xdr:col>12</xdr:col>
      <xdr:colOff>0</xdr:colOff>
      <xdr:row>14</xdr:row>
      <xdr:rowOff>0</xdr:rowOff>
    </xdr:to>
    <xdr:sp>
      <xdr:nvSpPr>
        <xdr:cNvPr id="6" name="テキスト 204"/>
        <xdr:cNvSpPr txBox="1">
          <a:spLocks noChangeArrowheads="1"/>
        </xdr:cNvSpPr>
      </xdr:nvSpPr>
      <xdr:spPr>
        <a:xfrm>
          <a:off x="6705600" y="29432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12</xdr:col>
      <xdr:colOff>0</xdr:colOff>
      <xdr:row>22</xdr:row>
      <xdr:rowOff>0</xdr:rowOff>
    </xdr:from>
    <xdr:to>
      <xdr:col>12</xdr:col>
      <xdr:colOff>0</xdr:colOff>
      <xdr:row>23</xdr:row>
      <xdr:rowOff>38100</xdr:rowOff>
    </xdr:to>
    <xdr:sp>
      <xdr:nvSpPr>
        <xdr:cNvPr id="7" name="テキスト 204"/>
        <xdr:cNvSpPr txBox="1">
          <a:spLocks noChangeArrowheads="1"/>
        </xdr:cNvSpPr>
      </xdr:nvSpPr>
      <xdr:spPr>
        <a:xfrm>
          <a:off x="6705600" y="45720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0</xdr:colOff>
      <xdr:row>4</xdr:row>
      <xdr:rowOff>161925</xdr:rowOff>
    </xdr:from>
    <xdr:to>
      <xdr:col>12</xdr:col>
      <xdr:colOff>0</xdr:colOff>
      <xdr:row>6</xdr:row>
      <xdr:rowOff>19050</xdr:rowOff>
    </xdr:to>
    <xdr:sp>
      <xdr:nvSpPr>
        <xdr:cNvPr id="8" name="テキスト 204"/>
        <xdr:cNvSpPr txBox="1">
          <a:spLocks noChangeArrowheads="1"/>
        </xdr:cNvSpPr>
      </xdr:nvSpPr>
      <xdr:spPr>
        <a:xfrm>
          <a:off x="6705600" y="14763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4</xdr:col>
      <xdr:colOff>9525</xdr:colOff>
      <xdr:row>9</xdr:row>
      <xdr:rowOff>9525</xdr:rowOff>
    </xdr:from>
    <xdr:to>
      <xdr:col>4</xdr:col>
      <xdr:colOff>161925</xdr:colOff>
      <xdr:row>10</xdr:row>
      <xdr:rowOff>0</xdr:rowOff>
    </xdr:to>
    <xdr:sp fLocksText="0">
      <xdr:nvSpPr>
        <xdr:cNvPr id="9" name="テキスト 204"/>
        <xdr:cNvSpPr txBox="1">
          <a:spLocks noChangeArrowheads="1"/>
        </xdr:cNvSpPr>
      </xdr:nvSpPr>
      <xdr:spPr>
        <a:xfrm>
          <a:off x="2724150" y="22288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0</xdr:rowOff>
    </xdr:from>
    <xdr:to>
      <xdr:col>4</xdr:col>
      <xdr:colOff>152400</xdr:colOff>
      <xdr:row>23</xdr:row>
      <xdr:rowOff>171450</xdr:rowOff>
    </xdr:to>
    <xdr:sp fLocksText="0">
      <xdr:nvSpPr>
        <xdr:cNvPr id="10" name="テキスト 204"/>
        <xdr:cNvSpPr txBox="1">
          <a:spLocks noChangeArrowheads="1"/>
        </xdr:cNvSpPr>
      </xdr:nvSpPr>
      <xdr:spPr>
        <a:xfrm>
          <a:off x="2714625" y="4752975"/>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27</xdr:row>
      <xdr:rowOff>9525</xdr:rowOff>
    </xdr:from>
    <xdr:to>
      <xdr:col>8</xdr:col>
      <xdr:colOff>171450</xdr:colOff>
      <xdr:row>28</xdr:row>
      <xdr:rowOff>0</xdr:rowOff>
    </xdr:to>
    <xdr:sp>
      <xdr:nvSpPr>
        <xdr:cNvPr id="11" name="テキスト 204"/>
        <xdr:cNvSpPr txBox="1">
          <a:spLocks noChangeArrowheads="1"/>
        </xdr:cNvSpPr>
      </xdr:nvSpPr>
      <xdr:spPr>
        <a:xfrm>
          <a:off x="5067300" y="5486400"/>
          <a:ext cx="1619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12</xdr:col>
      <xdr:colOff>0</xdr:colOff>
      <xdr:row>20</xdr:row>
      <xdr:rowOff>9525</xdr:rowOff>
    </xdr:from>
    <xdr:to>
      <xdr:col>12</xdr:col>
      <xdr:colOff>0</xdr:colOff>
      <xdr:row>21</xdr:row>
      <xdr:rowOff>0</xdr:rowOff>
    </xdr:to>
    <xdr:sp>
      <xdr:nvSpPr>
        <xdr:cNvPr id="12" name="テキスト 204"/>
        <xdr:cNvSpPr txBox="1">
          <a:spLocks noChangeArrowheads="1"/>
        </xdr:cNvSpPr>
      </xdr:nvSpPr>
      <xdr:spPr>
        <a:xfrm>
          <a:off x="6705600" y="42195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4</xdr:col>
      <xdr:colOff>47625</xdr:colOff>
      <xdr:row>19</xdr:row>
      <xdr:rowOff>9525</xdr:rowOff>
    </xdr:from>
    <xdr:to>
      <xdr:col>4</xdr:col>
      <xdr:colOff>209550</xdr:colOff>
      <xdr:row>19</xdr:row>
      <xdr:rowOff>180975</xdr:rowOff>
    </xdr:to>
    <xdr:sp>
      <xdr:nvSpPr>
        <xdr:cNvPr id="13" name="テキスト 204"/>
        <xdr:cNvSpPr txBox="1">
          <a:spLocks noChangeArrowheads="1"/>
        </xdr:cNvSpPr>
      </xdr:nvSpPr>
      <xdr:spPr>
        <a:xfrm>
          <a:off x="2762250" y="4038600"/>
          <a:ext cx="1619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3</xdr:col>
      <xdr:colOff>0</xdr:colOff>
      <xdr:row>7</xdr:row>
      <xdr:rowOff>152400</xdr:rowOff>
    </xdr:from>
    <xdr:to>
      <xdr:col>3</xdr:col>
      <xdr:colOff>247650</xdr:colOff>
      <xdr:row>9</xdr:row>
      <xdr:rowOff>19050</xdr:rowOff>
    </xdr:to>
    <xdr:sp>
      <xdr:nvSpPr>
        <xdr:cNvPr id="14" name="テキスト 204"/>
        <xdr:cNvSpPr txBox="1">
          <a:spLocks noChangeArrowheads="1"/>
        </xdr:cNvSpPr>
      </xdr:nvSpPr>
      <xdr:spPr>
        <a:xfrm>
          <a:off x="2114550" y="2009775"/>
          <a:ext cx="2476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9525</xdr:colOff>
      <xdr:row>4</xdr:row>
      <xdr:rowOff>19050</xdr:rowOff>
    </xdr:from>
    <xdr:to>
      <xdr:col>6</xdr:col>
      <xdr:colOff>161925</xdr:colOff>
      <xdr:row>5</xdr:row>
      <xdr:rowOff>0</xdr:rowOff>
    </xdr:to>
    <xdr:sp>
      <xdr:nvSpPr>
        <xdr:cNvPr id="15" name="テキスト 204"/>
        <xdr:cNvSpPr txBox="1">
          <a:spLocks noChangeArrowheads="1"/>
        </xdr:cNvSpPr>
      </xdr:nvSpPr>
      <xdr:spPr>
        <a:xfrm>
          <a:off x="3924300" y="1333500"/>
          <a:ext cx="15240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12</xdr:col>
      <xdr:colOff>9525</xdr:colOff>
      <xdr:row>32</xdr:row>
      <xdr:rowOff>9525</xdr:rowOff>
    </xdr:from>
    <xdr:to>
      <xdr:col>12</xdr:col>
      <xdr:colOff>171450</xdr:colOff>
      <xdr:row>33</xdr:row>
      <xdr:rowOff>0</xdr:rowOff>
    </xdr:to>
    <xdr:sp>
      <xdr:nvSpPr>
        <xdr:cNvPr id="16" name="テキスト 204"/>
        <xdr:cNvSpPr txBox="1">
          <a:spLocks noChangeArrowheads="1"/>
        </xdr:cNvSpPr>
      </xdr:nvSpPr>
      <xdr:spPr>
        <a:xfrm>
          <a:off x="6715125" y="6391275"/>
          <a:ext cx="1619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8</xdr:col>
      <xdr:colOff>333375</xdr:colOff>
      <xdr:row>54</xdr:row>
      <xdr:rowOff>171450</xdr:rowOff>
    </xdr:from>
    <xdr:to>
      <xdr:col>8</xdr:col>
      <xdr:colOff>485775</xdr:colOff>
      <xdr:row>55</xdr:row>
      <xdr:rowOff>171450</xdr:rowOff>
    </xdr:to>
    <xdr:sp fLocksText="0">
      <xdr:nvSpPr>
        <xdr:cNvPr id="17" name="テキスト 204"/>
        <xdr:cNvSpPr txBox="1">
          <a:spLocks noChangeArrowheads="1"/>
        </xdr:cNvSpPr>
      </xdr:nvSpPr>
      <xdr:spPr>
        <a:xfrm>
          <a:off x="5391150" y="10544175"/>
          <a:ext cx="1524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52</xdr:row>
      <xdr:rowOff>161925</xdr:rowOff>
    </xdr:from>
    <xdr:to>
      <xdr:col>10</xdr:col>
      <xdr:colOff>28575</xdr:colOff>
      <xdr:row>53</xdr:row>
      <xdr:rowOff>152400</xdr:rowOff>
    </xdr:to>
    <xdr:sp fLocksText="0">
      <xdr:nvSpPr>
        <xdr:cNvPr id="18" name="テキスト 204"/>
        <xdr:cNvSpPr txBox="1">
          <a:spLocks noChangeArrowheads="1"/>
        </xdr:cNvSpPr>
      </xdr:nvSpPr>
      <xdr:spPr>
        <a:xfrm>
          <a:off x="6038850" y="10172700"/>
          <a:ext cx="21907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161925</xdr:colOff>
      <xdr:row>16</xdr:row>
      <xdr:rowOff>9525</xdr:rowOff>
    </xdr:to>
    <xdr:sp>
      <xdr:nvSpPr>
        <xdr:cNvPr id="19" name="テキスト 204"/>
        <xdr:cNvSpPr txBox="1">
          <a:spLocks noChangeArrowheads="1"/>
        </xdr:cNvSpPr>
      </xdr:nvSpPr>
      <xdr:spPr>
        <a:xfrm>
          <a:off x="4457700" y="3305175"/>
          <a:ext cx="161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9</xdr:col>
      <xdr:colOff>9525</xdr:colOff>
      <xdr:row>53</xdr:row>
      <xdr:rowOff>152400</xdr:rowOff>
    </xdr:from>
    <xdr:to>
      <xdr:col>9</xdr:col>
      <xdr:colOff>161925</xdr:colOff>
      <xdr:row>54</xdr:row>
      <xdr:rowOff>133350</xdr:rowOff>
    </xdr:to>
    <xdr:sp fLocksText="0">
      <xdr:nvSpPr>
        <xdr:cNvPr id="20" name="テキスト 204"/>
        <xdr:cNvSpPr txBox="1">
          <a:spLocks noChangeArrowheads="1"/>
        </xdr:cNvSpPr>
      </xdr:nvSpPr>
      <xdr:spPr>
        <a:xfrm>
          <a:off x="5667375" y="1034415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51</xdr:row>
      <xdr:rowOff>76200</xdr:rowOff>
    </xdr:from>
    <xdr:to>
      <xdr:col>9</xdr:col>
      <xdr:colOff>542925</xdr:colOff>
      <xdr:row>52</xdr:row>
      <xdr:rowOff>57150</xdr:rowOff>
    </xdr:to>
    <xdr:sp fLocksText="0">
      <xdr:nvSpPr>
        <xdr:cNvPr id="21" name="テキスト 204"/>
        <xdr:cNvSpPr txBox="1">
          <a:spLocks noChangeArrowheads="1"/>
        </xdr:cNvSpPr>
      </xdr:nvSpPr>
      <xdr:spPr>
        <a:xfrm>
          <a:off x="6057900" y="9906000"/>
          <a:ext cx="1428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37</xdr:row>
      <xdr:rowOff>19050</xdr:rowOff>
    </xdr:from>
    <xdr:to>
      <xdr:col>7</xdr:col>
      <xdr:colOff>209550</xdr:colOff>
      <xdr:row>38</xdr:row>
      <xdr:rowOff>9525</xdr:rowOff>
    </xdr:to>
    <xdr:sp>
      <xdr:nvSpPr>
        <xdr:cNvPr id="22" name="テキスト 204"/>
        <xdr:cNvSpPr txBox="1">
          <a:spLocks noChangeArrowheads="1"/>
        </xdr:cNvSpPr>
      </xdr:nvSpPr>
      <xdr:spPr>
        <a:xfrm>
          <a:off x="4505325" y="7305675"/>
          <a:ext cx="1619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9</xdr:col>
      <xdr:colOff>76200</xdr:colOff>
      <xdr:row>55</xdr:row>
      <xdr:rowOff>0</xdr:rowOff>
    </xdr:from>
    <xdr:to>
      <xdr:col>9</xdr:col>
      <xdr:colOff>228600</xdr:colOff>
      <xdr:row>55</xdr:row>
      <xdr:rowOff>161925</xdr:rowOff>
    </xdr:to>
    <xdr:sp fLocksText="0">
      <xdr:nvSpPr>
        <xdr:cNvPr id="23" name="テキスト 204"/>
        <xdr:cNvSpPr txBox="1">
          <a:spLocks noChangeArrowheads="1"/>
        </xdr:cNvSpPr>
      </xdr:nvSpPr>
      <xdr:spPr>
        <a:xfrm>
          <a:off x="5734050" y="1055370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9525</xdr:rowOff>
    </xdr:from>
    <xdr:to>
      <xdr:col>5</xdr:col>
      <xdr:colOff>200025</xdr:colOff>
      <xdr:row>9</xdr:row>
      <xdr:rowOff>180975</xdr:rowOff>
    </xdr:to>
    <xdr:sp>
      <xdr:nvSpPr>
        <xdr:cNvPr id="24" name="テキスト 204"/>
        <xdr:cNvSpPr txBox="1">
          <a:spLocks noChangeArrowheads="1"/>
        </xdr:cNvSpPr>
      </xdr:nvSpPr>
      <xdr:spPr>
        <a:xfrm>
          <a:off x="3352800" y="2228850"/>
          <a:ext cx="1619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4</xdr:col>
      <xdr:colOff>0</xdr:colOff>
      <xdr:row>24</xdr:row>
      <xdr:rowOff>161925</xdr:rowOff>
    </xdr:from>
    <xdr:to>
      <xdr:col>4</xdr:col>
      <xdr:colOff>247650</xdr:colOff>
      <xdr:row>26</xdr:row>
      <xdr:rowOff>28575</xdr:rowOff>
    </xdr:to>
    <xdr:sp>
      <xdr:nvSpPr>
        <xdr:cNvPr id="25" name="テキスト 204"/>
        <xdr:cNvSpPr txBox="1">
          <a:spLocks noChangeArrowheads="1"/>
        </xdr:cNvSpPr>
      </xdr:nvSpPr>
      <xdr:spPr>
        <a:xfrm>
          <a:off x="2714625" y="5095875"/>
          <a:ext cx="2476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95250</xdr:colOff>
      <xdr:row>6</xdr:row>
      <xdr:rowOff>38100</xdr:rowOff>
    </xdr:from>
    <xdr:to>
      <xdr:col>8</xdr:col>
      <xdr:colOff>466725</xdr:colOff>
      <xdr:row>13</xdr:row>
      <xdr:rowOff>19050</xdr:rowOff>
    </xdr:to>
    <xdr:sp>
      <xdr:nvSpPr>
        <xdr:cNvPr id="26" name="テキスト ボックス 26"/>
        <xdr:cNvSpPr txBox="1">
          <a:spLocks noChangeArrowheads="1"/>
        </xdr:cNvSpPr>
      </xdr:nvSpPr>
      <xdr:spPr>
        <a:xfrm>
          <a:off x="5153025" y="1714500"/>
          <a:ext cx="371475" cy="124777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ノーレース</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21</xdr:row>
      <xdr:rowOff>0</xdr:rowOff>
    </xdr:from>
    <xdr:to>
      <xdr:col>2</xdr:col>
      <xdr:colOff>0</xdr:colOff>
      <xdr:row>21</xdr:row>
      <xdr:rowOff>0</xdr:rowOff>
    </xdr:to>
    <xdr:sp>
      <xdr:nvSpPr>
        <xdr:cNvPr id="1" name="Text Box 1"/>
        <xdr:cNvSpPr txBox="1">
          <a:spLocks noChangeArrowheads="1"/>
        </xdr:cNvSpPr>
      </xdr:nvSpPr>
      <xdr:spPr>
        <a:xfrm>
          <a:off x="923925" y="5638800"/>
          <a:ext cx="352425" cy="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11</xdr:col>
      <xdr:colOff>0</xdr:colOff>
      <xdr:row>5</xdr:row>
      <xdr:rowOff>0</xdr:rowOff>
    </xdr:from>
    <xdr:to>
      <xdr:col>11</xdr:col>
      <xdr:colOff>0</xdr:colOff>
      <xdr:row>6</xdr:row>
      <xdr:rowOff>28575</xdr:rowOff>
    </xdr:to>
    <xdr:sp>
      <xdr:nvSpPr>
        <xdr:cNvPr id="2" name="テキスト 204"/>
        <xdr:cNvSpPr txBox="1">
          <a:spLocks noChangeArrowheads="1"/>
        </xdr:cNvSpPr>
      </xdr:nvSpPr>
      <xdr:spPr>
        <a:xfrm>
          <a:off x="7019925" y="1552575"/>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7</xdr:row>
      <xdr:rowOff>0</xdr:rowOff>
    </xdr:from>
    <xdr:to>
      <xdr:col>11</xdr:col>
      <xdr:colOff>0</xdr:colOff>
      <xdr:row>8</xdr:row>
      <xdr:rowOff>0</xdr:rowOff>
    </xdr:to>
    <xdr:sp>
      <xdr:nvSpPr>
        <xdr:cNvPr id="3" name="テキスト 204"/>
        <xdr:cNvSpPr txBox="1">
          <a:spLocks noChangeArrowheads="1"/>
        </xdr:cNvSpPr>
      </xdr:nvSpPr>
      <xdr:spPr>
        <a:xfrm>
          <a:off x="7019925" y="20478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17</xdr:row>
      <xdr:rowOff>0</xdr:rowOff>
    </xdr:from>
    <xdr:to>
      <xdr:col>11</xdr:col>
      <xdr:colOff>0</xdr:colOff>
      <xdr:row>17</xdr:row>
      <xdr:rowOff>0</xdr:rowOff>
    </xdr:to>
    <xdr:sp>
      <xdr:nvSpPr>
        <xdr:cNvPr id="4"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11</xdr:col>
      <xdr:colOff>0</xdr:colOff>
      <xdr:row>9</xdr:row>
      <xdr:rowOff>0</xdr:rowOff>
    </xdr:from>
    <xdr:to>
      <xdr:col>11</xdr:col>
      <xdr:colOff>0</xdr:colOff>
      <xdr:row>10</xdr:row>
      <xdr:rowOff>0</xdr:rowOff>
    </xdr:to>
    <xdr:sp>
      <xdr:nvSpPr>
        <xdr:cNvPr id="6" name="テキスト 204"/>
        <xdr:cNvSpPr txBox="1">
          <a:spLocks noChangeArrowheads="1"/>
        </xdr:cNvSpPr>
      </xdr:nvSpPr>
      <xdr:spPr>
        <a:xfrm>
          <a:off x="7019925" y="25050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17</xdr:row>
      <xdr:rowOff>0</xdr:rowOff>
    </xdr:from>
    <xdr:to>
      <xdr:col>11</xdr:col>
      <xdr:colOff>0</xdr:colOff>
      <xdr:row>17</xdr:row>
      <xdr:rowOff>0</xdr:rowOff>
    </xdr:to>
    <xdr:sp>
      <xdr:nvSpPr>
        <xdr:cNvPr id="7"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11</xdr:col>
      <xdr:colOff>0</xdr:colOff>
      <xdr:row>5</xdr:row>
      <xdr:rowOff>152400</xdr:rowOff>
    </xdr:from>
    <xdr:to>
      <xdr:col>11</xdr:col>
      <xdr:colOff>0</xdr:colOff>
      <xdr:row>7</xdr:row>
      <xdr:rowOff>19050</xdr:rowOff>
    </xdr:to>
    <xdr:sp>
      <xdr:nvSpPr>
        <xdr:cNvPr id="8" name="テキスト 204"/>
        <xdr:cNvSpPr txBox="1">
          <a:spLocks noChangeArrowheads="1"/>
        </xdr:cNvSpPr>
      </xdr:nvSpPr>
      <xdr:spPr>
        <a:xfrm>
          <a:off x="7019925" y="1704975"/>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3</xdr:col>
      <xdr:colOff>9525</xdr:colOff>
      <xdr:row>11</xdr:row>
      <xdr:rowOff>9525</xdr:rowOff>
    </xdr:from>
    <xdr:to>
      <xdr:col>3</xdr:col>
      <xdr:colOff>161925</xdr:colOff>
      <xdr:row>12</xdr:row>
      <xdr:rowOff>0</xdr:rowOff>
    </xdr:to>
    <xdr:sp fLocksText="0">
      <xdr:nvSpPr>
        <xdr:cNvPr id="9" name="テキスト 204"/>
        <xdr:cNvSpPr txBox="1">
          <a:spLocks noChangeArrowheads="1"/>
        </xdr:cNvSpPr>
      </xdr:nvSpPr>
      <xdr:spPr>
        <a:xfrm>
          <a:off x="1924050" y="2971800"/>
          <a:ext cx="1524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152400</xdr:colOff>
      <xdr:row>17</xdr:row>
      <xdr:rowOff>0</xdr:rowOff>
    </xdr:to>
    <xdr:sp fLocksText="0">
      <xdr:nvSpPr>
        <xdr:cNvPr id="10" name="テキスト 204"/>
        <xdr:cNvSpPr txBox="1">
          <a:spLocks noChangeArrowheads="1"/>
        </xdr:cNvSpPr>
      </xdr:nvSpPr>
      <xdr:spPr>
        <a:xfrm>
          <a:off x="1914525" y="4333875"/>
          <a:ext cx="1524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17</xdr:row>
      <xdr:rowOff>0</xdr:rowOff>
    </xdr:from>
    <xdr:to>
      <xdr:col>7</xdr:col>
      <xdr:colOff>200025</xdr:colOff>
      <xdr:row>17</xdr:row>
      <xdr:rowOff>0</xdr:rowOff>
    </xdr:to>
    <xdr:sp>
      <xdr:nvSpPr>
        <xdr:cNvPr id="11" name="テキスト 204"/>
        <xdr:cNvSpPr txBox="1">
          <a:spLocks noChangeArrowheads="1"/>
        </xdr:cNvSpPr>
      </xdr:nvSpPr>
      <xdr:spPr>
        <a:xfrm>
          <a:off x="4505325" y="4333875"/>
          <a:ext cx="161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11</xdr:col>
      <xdr:colOff>0</xdr:colOff>
      <xdr:row>17</xdr:row>
      <xdr:rowOff>0</xdr:rowOff>
    </xdr:from>
    <xdr:to>
      <xdr:col>11</xdr:col>
      <xdr:colOff>0</xdr:colOff>
      <xdr:row>17</xdr:row>
      <xdr:rowOff>0</xdr:rowOff>
    </xdr:to>
    <xdr:sp>
      <xdr:nvSpPr>
        <xdr:cNvPr id="12"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11</xdr:col>
      <xdr:colOff>0</xdr:colOff>
      <xdr:row>20</xdr:row>
      <xdr:rowOff>0</xdr:rowOff>
    </xdr:from>
    <xdr:to>
      <xdr:col>11</xdr:col>
      <xdr:colOff>0</xdr:colOff>
      <xdr:row>21</xdr:row>
      <xdr:rowOff>28575</xdr:rowOff>
    </xdr:to>
    <xdr:sp>
      <xdr:nvSpPr>
        <xdr:cNvPr id="13" name="テキスト 204"/>
        <xdr:cNvSpPr txBox="1">
          <a:spLocks noChangeArrowheads="1"/>
        </xdr:cNvSpPr>
      </xdr:nvSpPr>
      <xdr:spPr>
        <a:xfrm>
          <a:off x="701992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22</xdr:row>
      <xdr:rowOff>0</xdr:rowOff>
    </xdr:from>
    <xdr:to>
      <xdr:col>11</xdr:col>
      <xdr:colOff>0</xdr:colOff>
      <xdr:row>23</xdr:row>
      <xdr:rowOff>0</xdr:rowOff>
    </xdr:to>
    <xdr:sp>
      <xdr:nvSpPr>
        <xdr:cNvPr id="14" name="テキスト 204"/>
        <xdr:cNvSpPr txBox="1">
          <a:spLocks noChangeArrowheads="1"/>
        </xdr:cNvSpPr>
      </xdr:nvSpPr>
      <xdr:spPr>
        <a:xfrm>
          <a:off x="701992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24</xdr:row>
      <xdr:rowOff>0</xdr:rowOff>
    </xdr:from>
    <xdr:to>
      <xdr:col>11</xdr:col>
      <xdr:colOff>0</xdr:colOff>
      <xdr:row>25</xdr:row>
      <xdr:rowOff>0</xdr:rowOff>
    </xdr:to>
    <xdr:sp>
      <xdr:nvSpPr>
        <xdr:cNvPr id="15" name="テキスト 204"/>
        <xdr:cNvSpPr txBox="1">
          <a:spLocks noChangeArrowheads="1"/>
        </xdr:cNvSpPr>
      </xdr:nvSpPr>
      <xdr:spPr>
        <a:xfrm>
          <a:off x="701992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20</xdr:row>
      <xdr:rowOff>152400</xdr:rowOff>
    </xdr:from>
    <xdr:to>
      <xdr:col>11</xdr:col>
      <xdr:colOff>0</xdr:colOff>
      <xdr:row>22</xdr:row>
      <xdr:rowOff>19050</xdr:rowOff>
    </xdr:to>
    <xdr:sp>
      <xdr:nvSpPr>
        <xdr:cNvPr id="16" name="テキスト 204"/>
        <xdr:cNvSpPr txBox="1">
          <a:spLocks noChangeArrowheads="1"/>
        </xdr:cNvSpPr>
      </xdr:nvSpPr>
      <xdr:spPr>
        <a:xfrm>
          <a:off x="701992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3</xdr:col>
      <xdr:colOff>9525</xdr:colOff>
      <xdr:row>26</xdr:row>
      <xdr:rowOff>9525</xdr:rowOff>
    </xdr:from>
    <xdr:to>
      <xdr:col>3</xdr:col>
      <xdr:colOff>161925</xdr:colOff>
      <xdr:row>27</xdr:row>
      <xdr:rowOff>0</xdr:rowOff>
    </xdr:to>
    <xdr:sp fLocksText="0">
      <xdr:nvSpPr>
        <xdr:cNvPr id="17" name="テキスト 204"/>
        <xdr:cNvSpPr txBox="1">
          <a:spLocks noChangeArrowheads="1"/>
        </xdr:cNvSpPr>
      </xdr:nvSpPr>
      <xdr:spPr>
        <a:xfrm>
          <a:off x="1924050" y="6791325"/>
          <a:ext cx="1524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1</xdr:col>
      <xdr:colOff>0</xdr:colOff>
      <xdr:row>31</xdr:row>
      <xdr:rowOff>0</xdr:rowOff>
    </xdr:to>
    <xdr:sp>
      <xdr:nvSpPr>
        <xdr:cNvPr id="18"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xdr:col>
      <xdr:colOff>0</xdr:colOff>
      <xdr:row>31</xdr:row>
      <xdr:rowOff>0</xdr:rowOff>
    </xdr:from>
    <xdr:to>
      <xdr:col>1</xdr:col>
      <xdr:colOff>0</xdr:colOff>
      <xdr:row>31</xdr:row>
      <xdr:rowOff>0</xdr:rowOff>
    </xdr:to>
    <xdr:sp>
      <xdr:nvSpPr>
        <xdr:cNvPr id="19"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xdr:col>
      <xdr:colOff>0</xdr:colOff>
      <xdr:row>31</xdr:row>
      <xdr:rowOff>0</xdr:rowOff>
    </xdr:from>
    <xdr:to>
      <xdr:col>1</xdr:col>
      <xdr:colOff>0</xdr:colOff>
      <xdr:row>31</xdr:row>
      <xdr:rowOff>0</xdr:rowOff>
    </xdr:to>
    <xdr:sp>
      <xdr:nvSpPr>
        <xdr:cNvPr id="20"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xdr:col>
      <xdr:colOff>0</xdr:colOff>
      <xdr:row>31</xdr:row>
      <xdr:rowOff>0</xdr:rowOff>
    </xdr:from>
    <xdr:to>
      <xdr:col>1</xdr:col>
      <xdr:colOff>0</xdr:colOff>
      <xdr:row>31</xdr:row>
      <xdr:rowOff>0</xdr:rowOff>
    </xdr:to>
    <xdr:sp>
      <xdr:nvSpPr>
        <xdr:cNvPr id="21"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9</xdr:col>
      <xdr:colOff>0</xdr:colOff>
      <xdr:row>20</xdr:row>
      <xdr:rowOff>0</xdr:rowOff>
    </xdr:from>
    <xdr:to>
      <xdr:col>9</xdr:col>
      <xdr:colOff>0</xdr:colOff>
      <xdr:row>21</xdr:row>
      <xdr:rowOff>28575</xdr:rowOff>
    </xdr:to>
    <xdr:sp>
      <xdr:nvSpPr>
        <xdr:cNvPr id="22" name="テキスト 204"/>
        <xdr:cNvSpPr txBox="1">
          <a:spLocks noChangeArrowheads="1"/>
        </xdr:cNvSpPr>
      </xdr:nvSpPr>
      <xdr:spPr>
        <a:xfrm>
          <a:off x="574357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9</xdr:col>
      <xdr:colOff>0</xdr:colOff>
      <xdr:row>22</xdr:row>
      <xdr:rowOff>0</xdr:rowOff>
    </xdr:from>
    <xdr:to>
      <xdr:col>9</xdr:col>
      <xdr:colOff>0</xdr:colOff>
      <xdr:row>23</xdr:row>
      <xdr:rowOff>0</xdr:rowOff>
    </xdr:to>
    <xdr:sp>
      <xdr:nvSpPr>
        <xdr:cNvPr id="23" name="テキスト 204"/>
        <xdr:cNvSpPr txBox="1">
          <a:spLocks noChangeArrowheads="1"/>
        </xdr:cNvSpPr>
      </xdr:nvSpPr>
      <xdr:spPr>
        <a:xfrm>
          <a:off x="574357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9</xdr:col>
      <xdr:colOff>0</xdr:colOff>
      <xdr:row>24</xdr:row>
      <xdr:rowOff>0</xdr:rowOff>
    </xdr:from>
    <xdr:to>
      <xdr:col>9</xdr:col>
      <xdr:colOff>0</xdr:colOff>
      <xdr:row>25</xdr:row>
      <xdr:rowOff>0</xdr:rowOff>
    </xdr:to>
    <xdr:sp>
      <xdr:nvSpPr>
        <xdr:cNvPr id="24" name="テキスト 204"/>
        <xdr:cNvSpPr txBox="1">
          <a:spLocks noChangeArrowheads="1"/>
        </xdr:cNvSpPr>
      </xdr:nvSpPr>
      <xdr:spPr>
        <a:xfrm>
          <a:off x="574357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9</xdr:col>
      <xdr:colOff>0</xdr:colOff>
      <xdr:row>20</xdr:row>
      <xdr:rowOff>152400</xdr:rowOff>
    </xdr:from>
    <xdr:to>
      <xdr:col>9</xdr:col>
      <xdr:colOff>0</xdr:colOff>
      <xdr:row>22</xdr:row>
      <xdr:rowOff>19050</xdr:rowOff>
    </xdr:to>
    <xdr:sp>
      <xdr:nvSpPr>
        <xdr:cNvPr id="25" name="テキスト 204"/>
        <xdr:cNvSpPr txBox="1">
          <a:spLocks noChangeArrowheads="1"/>
        </xdr:cNvSpPr>
      </xdr:nvSpPr>
      <xdr:spPr>
        <a:xfrm>
          <a:off x="574357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11</xdr:col>
      <xdr:colOff>0</xdr:colOff>
      <xdr:row>20</xdr:row>
      <xdr:rowOff>0</xdr:rowOff>
    </xdr:from>
    <xdr:to>
      <xdr:col>11</xdr:col>
      <xdr:colOff>0</xdr:colOff>
      <xdr:row>21</xdr:row>
      <xdr:rowOff>28575</xdr:rowOff>
    </xdr:to>
    <xdr:sp>
      <xdr:nvSpPr>
        <xdr:cNvPr id="26" name="テキスト 204"/>
        <xdr:cNvSpPr txBox="1">
          <a:spLocks noChangeArrowheads="1"/>
        </xdr:cNvSpPr>
      </xdr:nvSpPr>
      <xdr:spPr>
        <a:xfrm>
          <a:off x="701992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22</xdr:row>
      <xdr:rowOff>0</xdr:rowOff>
    </xdr:from>
    <xdr:to>
      <xdr:col>11</xdr:col>
      <xdr:colOff>0</xdr:colOff>
      <xdr:row>23</xdr:row>
      <xdr:rowOff>0</xdr:rowOff>
    </xdr:to>
    <xdr:sp>
      <xdr:nvSpPr>
        <xdr:cNvPr id="27" name="テキスト 204"/>
        <xdr:cNvSpPr txBox="1">
          <a:spLocks noChangeArrowheads="1"/>
        </xdr:cNvSpPr>
      </xdr:nvSpPr>
      <xdr:spPr>
        <a:xfrm>
          <a:off x="701992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24</xdr:row>
      <xdr:rowOff>0</xdr:rowOff>
    </xdr:from>
    <xdr:to>
      <xdr:col>11</xdr:col>
      <xdr:colOff>0</xdr:colOff>
      <xdr:row>25</xdr:row>
      <xdr:rowOff>0</xdr:rowOff>
    </xdr:to>
    <xdr:sp>
      <xdr:nvSpPr>
        <xdr:cNvPr id="28" name="テキスト 204"/>
        <xdr:cNvSpPr txBox="1">
          <a:spLocks noChangeArrowheads="1"/>
        </xdr:cNvSpPr>
      </xdr:nvSpPr>
      <xdr:spPr>
        <a:xfrm>
          <a:off x="701992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20</xdr:row>
      <xdr:rowOff>152400</xdr:rowOff>
    </xdr:from>
    <xdr:to>
      <xdr:col>11</xdr:col>
      <xdr:colOff>0</xdr:colOff>
      <xdr:row>22</xdr:row>
      <xdr:rowOff>19050</xdr:rowOff>
    </xdr:to>
    <xdr:sp>
      <xdr:nvSpPr>
        <xdr:cNvPr id="29" name="テキスト 204"/>
        <xdr:cNvSpPr txBox="1">
          <a:spLocks noChangeArrowheads="1"/>
        </xdr:cNvSpPr>
      </xdr:nvSpPr>
      <xdr:spPr>
        <a:xfrm>
          <a:off x="701992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10</xdr:col>
      <xdr:colOff>466725</xdr:colOff>
      <xdr:row>6</xdr:row>
      <xdr:rowOff>200025</xdr:rowOff>
    </xdr:from>
    <xdr:to>
      <xdr:col>11</xdr:col>
      <xdr:colOff>171450</xdr:colOff>
      <xdr:row>11</xdr:row>
      <xdr:rowOff>19050</xdr:rowOff>
    </xdr:to>
    <xdr:sp>
      <xdr:nvSpPr>
        <xdr:cNvPr id="30" name="テキスト ボックス 30"/>
        <xdr:cNvSpPr txBox="1">
          <a:spLocks noChangeArrowheads="1"/>
        </xdr:cNvSpPr>
      </xdr:nvSpPr>
      <xdr:spPr>
        <a:xfrm>
          <a:off x="6848475" y="2019300"/>
          <a:ext cx="342900" cy="9620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ノーレース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9"/>
  <sheetViews>
    <sheetView zoomScaleSheetLayoutView="100" zoomScalePageLayoutView="0" workbookViewId="0" topLeftCell="A1">
      <selection activeCell="G3" sqref="G3"/>
    </sheetView>
  </sheetViews>
  <sheetFormatPr defaultColWidth="9.00390625" defaultRowHeight="13.5"/>
  <cols>
    <col min="1" max="1" width="5.25390625" style="1" customWidth="1"/>
    <col min="2" max="2" width="10.75390625" style="1" customWidth="1"/>
    <col min="3" max="3" width="25.25390625" style="1" customWidth="1"/>
    <col min="4" max="4" width="11.75390625" style="1" customWidth="1"/>
    <col min="5" max="7" width="11.25390625" style="93" customWidth="1"/>
    <col min="8" max="16384" width="9.00390625" style="1" customWidth="1"/>
  </cols>
  <sheetData>
    <row r="1" spans="1:7" ht="18" customHeight="1">
      <c r="A1" s="231" t="s">
        <v>38</v>
      </c>
      <c r="B1" s="231"/>
      <c r="C1" s="231"/>
      <c r="D1" s="231"/>
      <c r="E1" s="231"/>
      <c r="F1" s="231"/>
      <c r="G1" s="231"/>
    </row>
    <row r="2" ht="18" customHeight="1">
      <c r="G2" s="219">
        <v>40962</v>
      </c>
    </row>
    <row r="3" spans="1:7" ht="17.25" customHeight="1" thickBot="1">
      <c r="A3" s="94"/>
      <c r="B3" s="94" t="s">
        <v>39</v>
      </c>
      <c r="C3" s="94" t="s">
        <v>40</v>
      </c>
      <c r="D3" s="94" t="s">
        <v>0</v>
      </c>
      <c r="E3" s="95" t="s">
        <v>1</v>
      </c>
      <c r="F3" s="95" t="s">
        <v>2</v>
      </c>
      <c r="G3" s="95" t="s">
        <v>3</v>
      </c>
    </row>
    <row r="4" spans="1:7" ht="15" customHeight="1">
      <c r="A4" s="94">
        <v>1</v>
      </c>
      <c r="B4" s="166">
        <v>4058</v>
      </c>
      <c r="C4" s="167" t="s">
        <v>110</v>
      </c>
      <c r="D4" s="161">
        <v>5.65</v>
      </c>
      <c r="E4" s="143">
        <v>941.6138411646265</v>
      </c>
      <c r="F4" s="144">
        <v>667.823790973378</v>
      </c>
      <c r="G4" s="145">
        <v>541.1998587608898</v>
      </c>
    </row>
    <row r="5" spans="1:7" ht="15" customHeight="1">
      <c r="A5" s="94">
        <v>2</v>
      </c>
      <c r="B5" s="168">
        <v>1911</v>
      </c>
      <c r="C5" s="201" t="s">
        <v>170</v>
      </c>
      <c r="D5" s="161">
        <v>7.7</v>
      </c>
      <c r="E5" s="146">
        <v>835</v>
      </c>
      <c r="F5" s="147">
        <v>590</v>
      </c>
      <c r="G5" s="148">
        <v>475</v>
      </c>
    </row>
    <row r="6" spans="1:7" ht="15" customHeight="1">
      <c r="A6" s="94">
        <v>3</v>
      </c>
      <c r="B6" s="170">
        <v>120</v>
      </c>
      <c r="C6" s="171" t="s">
        <v>95</v>
      </c>
      <c r="D6" s="162">
        <v>8.7</v>
      </c>
      <c r="E6" s="149">
        <v>795.7180687071362</v>
      </c>
      <c r="F6" s="150">
        <v>561.9188028663621</v>
      </c>
      <c r="G6" s="151">
        <v>451.4606853873557</v>
      </c>
    </row>
    <row r="7" spans="1:7" ht="15" customHeight="1">
      <c r="A7" s="94">
        <v>4</v>
      </c>
      <c r="B7" s="168">
        <v>131</v>
      </c>
      <c r="C7" s="169" t="s">
        <v>69</v>
      </c>
      <c r="D7" s="161">
        <v>8.35</v>
      </c>
      <c r="E7" s="146">
        <v>808.5632586242341</v>
      </c>
      <c r="F7" s="147">
        <v>571.2243018004698</v>
      </c>
      <c r="G7" s="148">
        <v>459.31402109747734</v>
      </c>
    </row>
    <row r="8" spans="1:7" ht="15" customHeight="1">
      <c r="A8" s="94">
        <v>5</v>
      </c>
      <c r="B8" s="170">
        <v>162</v>
      </c>
      <c r="C8" s="171" t="s">
        <v>70</v>
      </c>
      <c r="D8" s="162">
        <v>8.7</v>
      </c>
      <c r="E8" s="149">
        <v>795.7180687071362</v>
      </c>
      <c r="F8" s="150">
        <v>561.9188028663621</v>
      </c>
      <c r="G8" s="151">
        <v>451.4606853873557</v>
      </c>
    </row>
    <row r="9" spans="1:7" ht="15" customHeight="1">
      <c r="A9" s="94">
        <v>6</v>
      </c>
      <c r="B9" s="168">
        <v>164</v>
      </c>
      <c r="C9" s="169" t="s">
        <v>74</v>
      </c>
      <c r="D9" s="161">
        <v>8.15</v>
      </c>
      <c r="E9" s="146">
        <v>816.2444869462507</v>
      </c>
      <c r="F9" s="147">
        <v>576.790663969128</v>
      </c>
      <c r="G9" s="148">
        <v>464.01479376998935</v>
      </c>
    </row>
    <row r="10" spans="1:7" ht="15" customHeight="1">
      <c r="A10" s="94">
        <v>7</v>
      </c>
      <c r="B10" s="168">
        <v>178</v>
      </c>
      <c r="C10" s="169" t="s">
        <v>43</v>
      </c>
      <c r="D10" s="161">
        <v>7.1</v>
      </c>
      <c r="E10" s="146">
        <v>861.3526067949257</v>
      </c>
      <c r="F10" s="147">
        <v>609.5059172339866</v>
      </c>
      <c r="G10" s="148">
        <v>491.68789477596647</v>
      </c>
    </row>
    <row r="11" spans="1:7" ht="15" customHeight="1">
      <c r="A11" s="94">
        <v>8</v>
      </c>
      <c r="B11" s="172">
        <v>157</v>
      </c>
      <c r="C11" s="173" t="s">
        <v>169</v>
      </c>
      <c r="D11" s="161">
        <v>8.1</v>
      </c>
      <c r="E11" s="146">
        <v>818</v>
      </c>
      <c r="F11" s="147">
        <v>578</v>
      </c>
      <c r="G11" s="148">
        <v>465</v>
      </c>
    </row>
    <row r="12" spans="1:7" ht="15" customHeight="1">
      <c r="A12" s="94">
        <v>9</v>
      </c>
      <c r="B12" s="168">
        <v>199</v>
      </c>
      <c r="C12" s="169" t="s">
        <v>96</v>
      </c>
      <c r="D12" s="161">
        <v>9.15</v>
      </c>
      <c r="E12" s="146">
        <v>780</v>
      </c>
      <c r="F12" s="147">
        <v>551</v>
      </c>
      <c r="G12" s="148">
        <v>442</v>
      </c>
    </row>
    <row r="13" spans="1:7" ht="15" customHeight="1">
      <c r="A13" s="94">
        <v>10</v>
      </c>
      <c r="B13" s="170">
        <v>312</v>
      </c>
      <c r="C13" s="171" t="s">
        <v>71</v>
      </c>
      <c r="D13" s="162">
        <v>8.45</v>
      </c>
      <c r="E13" s="149">
        <v>804.8178720644472</v>
      </c>
      <c r="F13" s="150">
        <v>568.510620302347</v>
      </c>
      <c r="G13" s="151">
        <v>457.02315587173007</v>
      </c>
    </row>
    <row r="14" spans="1:7" ht="15" customHeight="1">
      <c r="A14" s="94">
        <v>11</v>
      </c>
      <c r="B14" s="168">
        <v>319</v>
      </c>
      <c r="C14" s="169" t="s">
        <v>44</v>
      </c>
      <c r="D14" s="161">
        <v>7</v>
      </c>
      <c r="E14" s="146">
        <v>866.1308203737126</v>
      </c>
      <c r="F14" s="147">
        <v>612.9739941958445</v>
      </c>
      <c r="G14" s="148">
        <v>494.625891305319</v>
      </c>
    </row>
    <row r="15" spans="1:7" ht="15" customHeight="1">
      <c r="A15" s="94">
        <v>12</v>
      </c>
      <c r="B15" s="168">
        <v>321</v>
      </c>
      <c r="C15" s="169" t="s">
        <v>45</v>
      </c>
      <c r="D15" s="161">
        <v>9.05</v>
      </c>
      <c r="E15" s="146">
        <v>783.5717724894176</v>
      </c>
      <c r="F15" s="147">
        <v>553.1231481336428</v>
      </c>
      <c r="G15" s="148">
        <v>444.04360454739464</v>
      </c>
    </row>
    <row r="16" spans="1:7" ht="15" customHeight="1">
      <c r="A16" s="94">
        <v>13</v>
      </c>
      <c r="B16" s="170">
        <v>346</v>
      </c>
      <c r="C16" s="171" t="s">
        <v>46</v>
      </c>
      <c r="D16" s="162">
        <v>8.65</v>
      </c>
      <c r="E16" s="149">
        <v>797.5087312734175</v>
      </c>
      <c r="F16" s="150">
        <v>563.2157910050126</v>
      </c>
      <c r="G16" s="151">
        <v>452.55488540298563</v>
      </c>
    </row>
    <row r="17" spans="1:7" ht="15" customHeight="1">
      <c r="A17" s="94">
        <v>14</v>
      </c>
      <c r="B17" s="168">
        <v>380</v>
      </c>
      <c r="C17" s="201" t="s">
        <v>134</v>
      </c>
      <c r="D17" s="161">
        <v>10.15</v>
      </c>
      <c r="E17" s="146">
        <v>749</v>
      </c>
      <c r="F17" s="147">
        <v>528</v>
      </c>
      <c r="G17" s="148">
        <v>423</v>
      </c>
    </row>
    <row r="18" spans="1:7" ht="15" customHeight="1">
      <c r="A18" s="94">
        <v>15</v>
      </c>
      <c r="B18" s="168">
        <v>381</v>
      </c>
      <c r="C18" s="169" t="s">
        <v>47</v>
      </c>
      <c r="D18" s="161">
        <v>8</v>
      </c>
      <c r="E18" s="152">
        <v>822.1794800790774</v>
      </c>
      <c r="F18" s="153">
        <v>581.0925010001628</v>
      </c>
      <c r="G18" s="154">
        <v>467.6492348798869</v>
      </c>
    </row>
    <row r="19" spans="1:7" ht="15" customHeight="1">
      <c r="A19" s="94">
        <v>16</v>
      </c>
      <c r="B19" s="170">
        <v>4010</v>
      </c>
      <c r="C19" s="220" t="s">
        <v>171</v>
      </c>
      <c r="D19" s="162">
        <v>10.2</v>
      </c>
      <c r="E19" s="149">
        <v>748</v>
      </c>
      <c r="F19" s="150">
        <v>527</v>
      </c>
      <c r="G19" s="151">
        <v>422</v>
      </c>
    </row>
    <row r="20" spans="1:7" ht="15" customHeight="1">
      <c r="A20" s="94">
        <v>17</v>
      </c>
      <c r="B20" s="170">
        <v>667</v>
      </c>
      <c r="C20" s="171" t="s">
        <v>48</v>
      </c>
      <c r="D20" s="162">
        <v>8.6</v>
      </c>
      <c r="E20" s="149">
        <v>799.3138393352551</v>
      </c>
      <c r="F20" s="150">
        <v>564.5233176851851</v>
      </c>
      <c r="G20" s="151">
        <v>453.6581037604791</v>
      </c>
    </row>
    <row r="21" spans="1:7" ht="15" customHeight="1">
      <c r="A21" s="94">
        <v>18</v>
      </c>
      <c r="B21" s="168">
        <v>1101</v>
      </c>
      <c r="C21" s="201" t="s">
        <v>160</v>
      </c>
      <c r="D21" s="161">
        <v>7</v>
      </c>
      <c r="E21" s="146">
        <v>866</v>
      </c>
      <c r="F21" s="147">
        <v>613</v>
      </c>
      <c r="G21" s="148">
        <v>495</v>
      </c>
    </row>
    <row r="22" spans="1:7" ht="15" customHeight="1">
      <c r="A22" s="94">
        <v>19</v>
      </c>
      <c r="B22" s="168">
        <v>1403</v>
      </c>
      <c r="C22" s="173" t="s">
        <v>72</v>
      </c>
      <c r="D22" s="163">
        <v>8.95</v>
      </c>
      <c r="E22" s="146">
        <v>786.974652761876</v>
      </c>
      <c r="F22" s="147">
        <v>555.5869696879217</v>
      </c>
      <c r="G22" s="148">
        <v>446.1206721259526</v>
      </c>
    </row>
    <row r="23" spans="1:7" ht="15" customHeight="1">
      <c r="A23" s="94">
        <v>20</v>
      </c>
      <c r="B23" s="168">
        <v>1545</v>
      </c>
      <c r="C23" s="169" t="s">
        <v>76</v>
      </c>
      <c r="D23" s="161">
        <v>8.1</v>
      </c>
      <c r="E23" s="146">
        <v>818</v>
      </c>
      <c r="F23" s="147">
        <v>578</v>
      </c>
      <c r="G23" s="148">
        <v>465</v>
      </c>
    </row>
    <row r="24" spans="1:7" ht="15" customHeight="1">
      <c r="A24" s="94">
        <v>21</v>
      </c>
      <c r="B24" s="168">
        <v>1555</v>
      </c>
      <c r="C24" s="169" t="s">
        <v>50</v>
      </c>
      <c r="D24" s="161">
        <v>8.15</v>
      </c>
      <c r="E24" s="146">
        <v>816.2444869462507</v>
      </c>
      <c r="F24" s="147">
        <v>576.790663969128</v>
      </c>
      <c r="G24" s="148">
        <v>464.01479376998935</v>
      </c>
    </row>
    <row r="25" spans="1:7" ht="15" customHeight="1">
      <c r="A25" s="94">
        <v>22</v>
      </c>
      <c r="B25" s="170">
        <v>1611</v>
      </c>
      <c r="C25" s="171" t="s">
        <v>97</v>
      </c>
      <c r="D25" s="162">
        <v>8.45</v>
      </c>
      <c r="E25" s="149">
        <v>804.8178720644472</v>
      </c>
      <c r="F25" s="150">
        <v>568.510620302347</v>
      </c>
      <c r="G25" s="151">
        <v>457.02315587173007</v>
      </c>
    </row>
    <row r="26" spans="1:7" ht="15" customHeight="1">
      <c r="A26" s="94">
        <v>23</v>
      </c>
      <c r="B26" s="168">
        <v>1702</v>
      </c>
      <c r="C26" s="169" t="s">
        <v>51</v>
      </c>
      <c r="D26" s="161">
        <v>8.05</v>
      </c>
      <c r="E26" s="146">
        <v>820.1840796267559</v>
      </c>
      <c r="F26" s="147">
        <v>579.6460938362959</v>
      </c>
      <c r="G26" s="148">
        <v>466.42707570327667</v>
      </c>
    </row>
    <row r="27" spans="1:7" ht="15" customHeight="1">
      <c r="A27" s="94">
        <v>24</v>
      </c>
      <c r="B27" s="170">
        <v>1733</v>
      </c>
      <c r="C27" s="171" t="s">
        <v>49</v>
      </c>
      <c r="D27" s="162">
        <v>9.65</v>
      </c>
      <c r="E27" s="149">
        <v>764.1983157606301</v>
      </c>
      <c r="F27" s="150">
        <v>539.1012519190801</v>
      </c>
      <c r="G27" s="151">
        <v>432.2316363691627</v>
      </c>
    </row>
    <row r="28" spans="1:7" ht="15" customHeight="1">
      <c r="A28" s="94">
        <v>25</v>
      </c>
      <c r="B28" s="168">
        <v>1985</v>
      </c>
      <c r="C28" s="169" t="s">
        <v>98</v>
      </c>
      <c r="D28" s="161">
        <v>7.1</v>
      </c>
      <c r="E28" s="146">
        <v>861.3526067949257</v>
      </c>
      <c r="F28" s="147">
        <v>609.5059172339866</v>
      </c>
      <c r="G28" s="148">
        <v>491.68789477596647</v>
      </c>
    </row>
    <row r="29" spans="1:7" ht="15" customHeight="1">
      <c r="A29" s="94">
        <v>26</v>
      </c>
      <c r="B29" s="168">
        <v>2212</v>
      </c>
      <c r="C29" s="169" t="s">
        <v>52</v>
      </c>
      <c r="D29" s="161">
        <v>7.25</v>
      </c>
      <c r="E29" s="146">
        <v>854.358030346885</v>
      </c>
      <c r="F29" s="147">
        <v>604.4300713942546</v>
      </c>
      <c r="G29" s="148">
        <v>487.38937780499094</v>
      </c>
    </row>
    <row r="30" spans="1:7" ht="15" customHeight="1">
      <c r="A30" s="94">
        <v>27</v>
      </c>
      <c r="B30" s="168">
        <v>2221</v>
      </c>
      <c r="C30" s="169" t="s">
        <v>53</v>
      </c>
      <c r="D30" s="161">
        <v>9.95</v>
      </c>
      <c r="E30" s="146">
        <v>755</v>
      </c>
      <c r="F30" s="147">
        <v>533</v>
      </c>
      <c r="G30" s="148">
        <v>427</v>
      </c>
    </row>
    <row r="31" spans="1:7" ht="15" customHeight="1">
      <c r="A31" s="94">
        <v>28</v>
      </c>
      <c r="B31" s="172">
        <v>2615</v>
      </c>
      <c r="C31" s="173" t="s">
        <v>99</v>
      </c>
      <c r="D31" s="161">
        <v>6</v>
      </c>
      <c r="E31" s="146">
        <v>919.7985926772803</v>
      </c>
      <c r="F31" s="147">
        <v>651.9597214773336</v>
      </c>
      <c r="G31" s="148">
        <v>527.7089956739491</v>
      </c>
    </row>
    <row r="32" spans="1:7" ht="15" customHeight="1">
      <c r="A32" s="94">
        <v>29</v>
      </c>
      <c r="B32" s="174">
        <v>2640</v>
      </c>
      <c r="C32" s="175" t="s">
        <v>73</v>
      </c>
      <c r="D32" s="164">
        <v>7.15</v>
      </c>
      <c r="E32" s="155">
        <v>859</v>
      </c>
      <c r="F32" s="156">
        <v>608</v>
      </c>
      <c r="G32" s="157">
        <v>490</v>
      </c>
    </row>
    <row r="33" spans="1:7" ht="15" customHeight="1">
      <c r="A33" s="94">
        <v>30</v>
      </c>
      <c r="B33" s="168">
        <v>2690</v>
      </c>
      <c r="C33" s="169" t="s">
        <v>54</v>
      </c>
      <c r="D33" s="161">
        <v>8.2</v>
      </c>
      <c r="E33" s="146">
        <v>814.2997959640536</v>
      </c>
      <c r="F33" s="147">
        <v>575.3812756429403</v>
      </c>
      <c r="G33" s="148">
        <v>462.8243551095419</v>
      </c>
    </row>
    <row r="34" spans="1:7" ht="15" customHeight="1">
      <c r="A34" s="94">
        <v>31</v>
      </c>
      <c r="B34" s="168">
        <v>2759</v>
      </c>
      <c r="C34" s="169" t="s">
        <v>100</v>
      </c>
      <c r="D34" s="161">
        <v>6.7</v>
      </c>
      <c r="E34" s="146">
        <v>881.054057035634</v>
      </c>
      <c r="F34" s="147">
        <v>623.8085811153733</v>
      </c>
      <c r="G34" s="148">
        <v>503.8097936064309</v>
      </c>
    </row>
    <row r="35" spans="1:7" ht="15" customHeight="1">
      <c r="A35" s="94">
        <v>32</v>
      </c>
      <c r="B35" s="168">
        <v>2777</v>
      </c>
      <c r="C35" s="169" t="s">
        <v>55</v>
      </c>
      <c r="D35" s="161">
        <v>9.05</v>
      </c>
      <c r="E35" s="146">
        <v>783.5717724894176</v>
      </c>
      <c r="F35" s="147">
        <v>553.1231481336428</v>
      </c>
      <c r="G35" s="148">
        <v>444.04360454739464</v>
      </c>
    </row>
    <row r="36" spans="1:7" ht="15" customHeight="1">
      <c r="A36" s="94">
        <v>33</v>
      </c>
      <c r="B36" s="170">
        <v>3001</v>
      </c>
      <c r="C36" s="171" t="s">
        <v>101</v>
      </c>
      <c r="D36" s="162">
        <v>8.4</v>
      </c>
      <c r="E36" s="149">
        <v>806.6828181572449</v>
      </c>
      <c r="F36" s="150">
        <v>569.8618075242498</v>
      </c>
      <c r="G36" s="151">
        <v>458.1637476481423</v>
      </c>
    </row>
    <row r="37" spans="1:7" ht="15" customHeight="1">
      <c r="A37" s="94">
        <v>34</v>
      </c>
      <c r="B37" s="168">
        <v>5752</v>
      </c>
      <c r="C37" s="169" t="s">
        <v>67</v>
      </c>
      <c r="D37" s="161">
        <v>10.25</v>
      </c>
      <c r="E37" s="146">
        <v>746</v>
      </c>
      <c r="F37" s="147">
        <v>526</v>
      </c>
      <c r="G37" s="148">
        <v>421</v>
      </c>
    </row>
    <row r="38" spans="1:7" ht="15" customHeight="1">
      <c r="A38" s="94">
        <v>35</v>
      </c>
      <c r="B38" s="168">
        <v>4323</v>
      </c>
      <c r="C38" s="169" t="s">
        <v>57</v>
      </c>
      <c r="D38" s="161">
        <v>7.05</v>
      </c>
      <c r="E38" s="146">
        <v>863.7299374186053</v>
      </c>
      <c r="F38" s="147">
        <v>611.2313469612747</v>
      </c>
      <c r="G38" s="148">
        <v>493.14949591366184</v>
      </c>
    </row>
    <row r="39" spans="1:7" ht="15" customHeight="1">
      <c r="A39" s="94">
        <v>36</v>
      </c>
      <c r="B39" s="168">
        <v>4400</v>
      </c>
      <c r="C39" s="169" t="s">
        <v>58</v>
      </c>
      <c r="D39" s="161">
        <v>7.8</v>
      </c>
      <c r="E39" s="146">
        <v>830.3378464871181</v>
      </c>
      <c r="F39" s="147">
        <v>587.0071952130542</v>
      </c>
      <c r="G39" s="148">
        <v>472.6485060812551</v>
      </c>
    </row>
    <row r="40" spans="1:7" ht="15" customHeight="1">
      <c r="A40" s="94">
        <v>37</v>
      </c>
      <c r="B40" s="168">
        <v>4469</v>
      </c>
      <c r="C40" s="169" t="s">
        <v>102</v>
      </c>
      <c r="D40" s="161">
        <v>7</v>
      </c>
      <c r="E40" s="146">
        <v>866.1308203737126</v>
      </c>
      <c r="F40" s="147">
        <v>612.9739941958445</v>
      </c>
      <c r="G40" s="148">
        <v>494.625891305319</v>
      </c>
    </row>
    <row r="41" spans="1:7" ht="15" customHeight="1">
      <c r="A41" s="94">
        <v>38</v>
      </c>
      <c r="B41" s="168">
        <v>4600</v>
      </c>
      <c r="C41" s="169" t="s">
        <v>68</v>
      </c>
      <c r="D41" s="161">
        <v>10.3</v>
      </c>
      <c r="E41" s="146">
        <v>745.0153326682203</v>
      </c>
      <c r="F41" s="147">
        <v>525.2261925406953</v>
      </c>
      <c r="G41" s="148">
        <v>420.55847411814426</v>
      </c>
    </row>
    <row r="42" spans="1:7" ht="15" customHeight="1">
      <c r="A42" s="94">
        <v>39</v>
      </c>
      <c r="B42" s="168">
        <v>4855</v>
      </c>
      <c r="C42" s="169" t="s">
        <v>59</v>
      </c>
      <c r="D42" s="161">
        <v>6.2</v>
      </c>
      <c r="E42" s="146">
        <v>908</v>
      </c>
      <c r="F42" s="147">
        <v>643</v>
      </c>
      <c r="G42" s="148">
        <v>520</v>
      </c>
    </row>
    <row r="43" spans="1:7" ht="15" customHeight="1">
      <c r="A43" s="94">
        <v>40</v>
      </c>
      <c r="B43" s="170">
        <v>5755</v>
      </c>
      <c r="C43" s="171" t="s">
        <v>60</v>
      </c>
      <c r="D43" s="162">
        <v>7.85</v>
      </c>
      <c r="E43" s="149">
        <v>828.2712030511233</v>
      </c>
      <c r="F43" s="150">
        <v>585.5087679743177</v>
      </c>
      <c r="G43" s="151">
        <v>471.38175266352573</v>
      </c>
    </row>
    <row r="44" spans="1:7" ht="15" customHeight="1">
      <c r="A44" s="94">
        <v>41</v>
      </c>
      <c r="B44" s="172">
        <v>6031</v>
      </c>
      <c r="C44" s="173" t="s">
        <v>75</v>
      </c>
      <c r="D44" s="161">
        <v>14.15</v>
      </c>
      <c r="E44" s="146">
        <v>658.2285521296562</v>
      </c>
      <c r="F44" s="147">
        <v>462.5713064601662</v>
      </c>
      <c r="G44" s="148">
        <v>368.0444880018927</v>
      </c>
    </row>
    <row r="45" spans="1:7" ht="15" customHeight="1">
      <c r="A45" s="94">
        <v>42</v>
      </c>
      <c r="B45" s="172">
        <v>6166</v>
      </c>
      <c r="C45" s="176" t="s">
        <v>66</v>
      </c>
      <c r="D45" s="161">
        <v>9.95</v>
      </c>
      <c r="E45" s="146">
        <v>755.1282656636556</v>
      </c>
      <c r="F45" s="147">
        <v>532.5397540905764</v>
      </c>
      <c r="G45" s="148">
        <v>426.709516627068</v>
      </c>
    </row>
    <row r="46" spans="1:7" ht="15" customHeight="1">
      <c r="A46" s="94">
        <v>43</v>
      </c>
      <c r="B46" s="177">
        <v>6184</v>
      </c>
      <c r="C46" s="178" t="s">
        <v>103</v>
      </c>
      <c r="D46" s="165" t="s">
        <v>104</v>
      </c>
      <c r="E46" s="158" t="e">
        <v>#VALUE!</v>
      </c>
      <c r="F46" s="159" t="e">
        <v>#VALUE!</v>
      </c>
      <c r="G46" s="160" t="e">
        <v>#VALUE!</v>
      </c>
    </row>
    <row r="47" spans="1:7" ht="15" customHeight="1">
      <c r="A47" s="94">
        <v>44</v>
      </c>
      <c r="B47" s="170">
        <v>6352</v>
      </c>
      <c r="C47" s="171" t="s">
        <v>108</v>
      </c>
      <c r="D47" s="162">
        <v>9.65</v>
      </c>
      <c r="E47" s="149">
        <v>764</v>
      </c>
      <c r="F47" s="150">
        <v>539</v>
      </c>
      <c r="G47" s="151">
        <v>432</v>
      </c>
    </row>
    <row r="48" spans="1:7" ht="15">
      <c r="A48" s="94">
        <v>45</v>
      </c>
      <c r="B48" s="168"/>
      <c r="C48" s="169" t="s">
        <v>65</v>
      </c>
      <c r="D48" s="161">
        <v>6.55</v>
      </c>
      <c r="E48" s="146">
        <v>888.8687161259958</v>
      </c>
      <c r="F48" s="147">
        <v>629.4840722721437</v>
      </c>
      <c r="G48" s="148">
        <v>508.62379817928024</v>
      </c>
    </row>
    <row r="49" spans="1:7" ht="15">
      <c r="A49" s="94">
        <v>46</v>
      </c>
      <c r="B49" s="179"/>
      <c r="C49" s="180" t="s">
        <v>105</v>
      </c>
      <c r="D49" s="162">
        <v>6.6</v>
      </c>
      <c r="E49" s="149">
        <v>886.2364201869341</v>
      </c>
      <c r="F49" s="150">
        <v>627.5721918876061</v>
      </c>
      <c r="G49" s="151">
        <v>507.0018800123949</v>
      </c>
    </row>
    <row r="50" spans="1:7" ht="15">
      <c r="A50" s="94">
        <v>47</v>
      </c>
      <c r="B50" s="168"/>
      <c r="C50" s="169" t="s">
        <v>78</v>
      </c>
      <c r="D50" s="161">
        <v>6.65</v>
      </c>
      <c r="E50" s="146">
        <v>883.6316981333581</v>
      </c>
      <c r="F50" s="147">
        <v>625.6804821954245</v>
      </c>
      <c r="G50" s="148">
        <v>505.3973165224399</v>
      </c>
    </row>
    <row r="51" spans="1:7" ht="15">
      <c r="A51" s="94">
        <v>48</v>
      </c>
      <c r="B51" s="168"/>
      <c r="C51" s="169" t="s">
        <v>77</v>
      </c>
      <c r="D51" s="161">
        <v>6.7</v>
      </c>
      <c r="E51" s="146">
        <v>881.054057035634</v>
      </c>
      <c r="F51" s="147">
        <v>623.8085811153733</v>
      </c>
      <c r="G51" s="148">
        <v>503.8097936064309</v>
      </c>
    </row>
    <row r="52" spans="1:7" ht="15">
      <c r="A52" s="94">
        <v>49</v>
      </c>
      <c r="B52" s="168"/>
      <c r="C52" s="169" t="s">
        <v>64</v>
      </c>
      <c r="D52" s="161">
        <v>6.7</v>
      </c>
      <c r="E52" s="146">
        <v>881.054057035634</v>
      </c>
      <c r="F52" s="147">
        <v>623.8085811153733</v>
      </c>
      <c r="G52" s="148">
        <v>503.8097936064309</v>
      </c>
    </row>
    <row r="53" spans="1:7" ht="15">
      <c r="A53" s="94">
        <v>50</v>
      </c>
      <c r="B53" s="168"/>
      <c r="C53" s="169" t="s">
        <v>106</v>
      </c>
      <c r="D53" s="161">
        <v>6.75</v>
      </c>
      <c r="E53" s="146">
        <v>878.5030163703211</v>
      </c>
      <c r="F53" s="147">
        <v>621.9561357067055</v>
      </c>
      <c r="G53" s="148">
        <v>502.23900513588427</v>
      </c>
    </row>
    <row r="54" spans="1:7" ht="15">
      <c r="A54" s="94">
        <v>51</v>
      </c>
      <c r="B54" s="168"/>
      <c r="C54" s="169" t="s">
        <v>63</v>
      </c>
      <c r="D54" s="161">
        <v>6.75</v>
      </c>
      <c r="E54" s="146">
        <v>878.5030163703211</v>
      </c>
      <c r="F54" s="147">
        <v>621.9561357067055</v>
      </c>
      <c r="G54" s="148">
        <v>502.23900513588427</v>
      </c>
    </row>
    <row r="55" spans="1:7" ht="15">
      <c r="A55" s="94">
        <v>52</v>
      </c>
      <c r="B55" s="168"/>
      <c r="C55" s="169" t="s">
        <v>62</v>
      </c>
      <c r="D55" s="161">
        <v>6.8</v>
      </c>
      <c r="E55" s="146">
        <v>875.9781076188025</v>
      </c>
      <c r="F55" s="147">
        <v>620.122801871807</v>
      </c>
      <c r="G55" s="148">
        <v>500.6846526970887</v>
      </c>
    </row>
    <row r="56" spans="1:7" ht="15">
      <c r="A56" s="94">
        <v>53</v>
      </c>
      <c r="B56" s="168"/>
      <c r="C56" s="169" t="s">
        <v>56</v>
      </c>
      <c r="D56" s="161">
        <v>7.25</v>
      </c>
      <c r="E56" s="146">
        <v>854.358030346885</v>
      </c>
      <c r="F56" s="147">
        <v>604.4300713942546</v>
      </c>
      <c r="G56" s="148">
        <v>487.38937780499094</v>
      </c>
    </row>
    <row r="57" spans="1:7" ht="15">
      <c r="A57" s="94">
        <v>54</v>
      </c>
      <c r="B57" s="168"/>
      <c r="C57" s="169" t="s">
        <v>61</v>
      </c>
      <c r="D57" s="161">
        <v>7.8</v>
      </c>
      <c r="E57" s="146">
        <v>830.3378464871181</v>
      </c>
      <c r="F57" s="147">
        <v>587.0071952130542</v>
      </c>
      <c r="G57" s="148">
        <v>472.6485060812551</v>
      </c>
    </row>
    <row r="58" spans="1:7" ht="15">
      <c r="A58" s="94">
        <v>55</v>
      </c>
      <c r="B58" s="168"/>
      <c r="C58" s="169" t="s">
        <v>107</v>
      </c>
      <c r="D58" s="161">
        <v>8.25</v>
      </c>
      <c r="E58" s="146">
        <v>812.371517942931</v>
      </c>
      <c r="F58" s="147">
        <v>573.9838675986155</v>
      </c>
      <c r="G58" s="148">
        <v>461.64417951883917</v>
      </c>
    </row>
    <row r="59" spans="1:7" ht="15" thickBot="1">
      <c r="A59" s="181">
        <v>56</v>
      </c>
      <c r="B59" s="182"/>
      <c r="C59" s="178" t="s">
        <v>109</v>
      </c>
      <c r="D59" s="165">
        <v>10.15</v>
      </c>
      <c r="E59" s="183">
        <v>749</v>
      </c>
      <c r="F59" s="184">
        <v>527</v>
      </c>
      <c r="G59" s="185">
        <v>420.55847411814426</v>
      </c>
    </row>
  </sheetData>
  <sheetProtection password="EDAE" sheet="1"/>
  <mergeCells count="1">
    <mergeCell ref="A1:G1"/>
  </mergeCells>
  <printOptions/>
  <pageMargins left="0.7874015748031497" right="0.36" top="0.2" bottom="0.16" header="0.32" footer="0.5118110236220472"/>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L32"/>
  <sheetViews>
    <sheetView zoomScale="75" zoomScaleNormal="75" zoomScalePageLayoutView="0" workbookViewId="0" topLeftCell="A1">
      <selection activeCell="N13" sqref="N13"/>
    </sheetView>
  </sheetViews>
  <sheetFormatPr defaultColWidth="9.00390625" defaultRowHeight="13.5"/>
  <cols>
    <col min="1" max="1" width="8.375" style="4" customWidth="1"/>
    <col min="2" max="4" width="8.375" style="5" customWidth="1"/>
    <col min="5" max="6" width="8.375" style="62" customWidth="1"/>
    <col min="7" max="12" width="8.375" style="5" customWidth="1"/>
    <col min="13" max="15" width="9.25390625" style="5" customWidth="1"/>
    <col min="16" max="16384" width="9.00390625" style="5" customWidth="1"/>
  </cols>
  <sheetData>
    <row r="1" spans="1:11" ht="14.25" customHeight="1">
      <c r="A1" s="327"/>
      <c r="B1" s="327"/>
      <c r="C1" s="327"/>
      <c r="D1" s="327"/>
      <c r="E1" s="327"/>
      <c r="F1" s="327"/>
      <c r="G1" s="327"/>
      <c r="H1" s="327"/>
      <c r="I1" s="327"/>
      <c r="J1" s="327"/>
      <c r="K1" s="327"/>
    </row>
    <row r="2" spans="1:12" s="17" customFormat="1" ht="20.25" customHeight="1">
      <c r="A2" s="288" t="s">
        <v>81</v>
      </c>
      <c r="B2" s="288"/>
      <c r="C2" s="288"/>
      <c r="D2" s="288"/>
      <c r="E2" s="288"/>
      <c r="F2" s="288"/>
      <c r="G2" s="288"/>
      <c r="H2" s="288"/>
      <c r="I2" s="288"/>
      <c r="J2" s="288"/>
      <c r="K2" s="288"/>
      <c r="L2" s="288"/>
    </row>
    <row r="3" spans="1:12" ht="21" customHeight="1">
      <c r="A3" s="335"/>
      <c r="B3" s="335"/>
      <c r="C3" s="335"/>
      <c r="D3" s="335"/>
      <c r="E3" s="335"/>
      <c r="F3" s="335"/>
      <c r="G3" s="335"/>
      <c r="H3" s="335"/>
      <c r="I3" s="335"/>
      <c r="J3" s="335"/>
      <c r="K3" s="334" t="s">
        <v>252</v>
      </c>
      <c r="L3" s="334"/>
    </row>
    <row r="4" spans="1:12" ht="20.25" customHeight="1">
      <c r="A4" s="333" t="s">
        <v>174</v>
      </c>
      <c r="B4" s="333"/>
      <c r="C4" s="333" t="s">
        <v>175</v>
      </c>
      <c r="D4" s="333"/>
      <c r="E4" s="333" t="s">
        <v>176</v>
      </c>
      <c r="F4" s="333"/>
      <c r="G4" s="333" t="s">
        <v>177</v>
      </c>
      <c r="H4" s="333"/>
      <c r="I4" s="333" t="s">
        <v>178</v>
      </c>
      <c r="J4" s="333"/>
      <c r="K4" s="333" t="s">
        <v>179</v>
      </c>
      <c r="L4" s="333"/>
    </row>
    <row r="5" spans="1:12" s="16" customFormat="1" ht="46.5" customHeight="1">
      <c r="A5" s="329">
        <v>40923</v>
      </c>
      <c r="B5" s="330"/>
      <c r="C5" s="329">
        <v>40958</v>
      </c>
      <c r="D5" s="330"/>
      <c r="E5" s="329">
        <v>40986</v>
      </c>
      <c r="F5" s="330"/>
      <c r="G5" s="329">
        <v>41014</v>
      </c>
      <c r="H5" s="330"/>
      <c r="I5" s="329">
        <v>41049</v>
      </c>
      <c r="J5" s="330"/>
      <c r="K5" s="329">
        <v>41077</v>
      </c>
      <c r="L5" s="330"/>
    </row>
    <row r="6" spans="1:12" ht="21" customHeight="1">
      <c r="A6" s="109" t="s">
        <v>80</v>
      </c>
      <c r="B6" s="105" t="s">
        <v>31</v>
      </c>
      <c r="C6" s="109" t="s">
        <v>80</v>
      </c>
      <c r="D6" s="105" t="s">
        <v>31</v>
      </c>
      <c r="E6" s="109" t="s">
        <v>80</v>
      </c>
      <c r="F6" s="105" t="s">
        <v>31</v>
      </c>
      <c r="G6" s="109" t="s">
        <v>80</v>
      </c>
      <c r="H6" s="105" t="s">
        <v>31</v>
      </c>
      <c r="I6" s="109" t="s">
        <v>80</v>
      </c>
      <c r="J6" s="105" t="s">
        <v>31</v>
      </c>
      <c r="K6" s="109" t="s">
        <v>80</v>
      </c>
      <c r="L6" s="105" t="s">
        <v>31</v>
      </c>
    </row>
    <row r="7" spans="1:12" ht="18" customHeight="1">
      <c r="A7" s="101" t="s">
        <v>200</v>
      </c>
      <c r="B7" s="106" t="s">
        <v>199</v>
      </c>
      <c r="C7" s="101" t="s">
        <v>210</v>
      </c>
      <c r="D7" s="106" t="s">
        <v>212</v>
      </c>
      <c r="E7" s="130" t="s">
        <v>221</v>
      </c>
      <c r="F7" s="131" t="s">
        <v>222</v>
      </c>
      <c r="G7" s="125" t="s">
        <v>234</v>
      </c>
      <c r="H7" s="106" t="s">
        <v>230</v>
      </c>
      <c r="I7" s="125" t="s">
        <v>239</v>
      </c>
      <c r="J7" s="106" t="s">
        <v>240</v>
      </c>
      <c r="K7" s="101"/>
      <c r="L7" s="106"/>
    </row>
    <row r="8" spans="1:12" ht="18" customHeight="1">
      <c r="A8" s="102" t="s">
        <v>201</v>
      </c>
      <c r="B8" s="107" t="s">
        <v>199</v>
      </c>
      <c r="C8" s="102" t="s">
        <v>211</v>
      </c>
      <c r="D8" s="107" t="s">
        <v>212</v>
      </c>
      <c r="E8" s="102" t="s">
        <v>223</v>
      </c>
      <c r="F8" s="107" t="s">
        <v>222</v>
      </c>
      <c r="G8" s="126" t="s">
        <v>235</v>
      </c>
      <c r="H8" s="106" t="s">
        <v>230</v>
      </c>
      <c r="I8" s="126" t="s">
        <v>241</v>
      </c>
      <c r="J8" s="107" t="s">
        <v>240</v>
      </c>
      <c r="K8" s="102"/>
      <c r="L8" s="107"/>
    </row>
    <row r="9" spans="1:12" ht="18" customHeight="1">
      <c r="A9" s="103" t="s">
        <v>202</v>
      </c>
      <c r="B9" s="107" t="s">
        <v>199</v>
      </c>
      <c r="C9" s="102" t="s">
        <v>215</v>
      </c>
      <c r="D9" s="107" t="s">
        <v>212</v>
      </c>
      <c r="E9" s="103"/>
      <c r="F9" s="107"/>
      <c r="G9" s="127"/>
      <c r="H9" s="106"/>
      <c r="I9" s="127" t="s">
        <v>242</v>
      </c>
      <c r="J9" s="107" t="s">
        <v>240</v>
      </c>
      <c r="K9" s="103"/>
      <c r="L9" s="107"/>
    </row>
    <row r="10" spans="1:12" ht="18" customHeight="1">
      <c r="A10" s="103" t="s">
        <v>203</v>
      </c>
      <c r="B10" s="107" t="s">
        <v>199</v>
      </c>
      <c r="C10" s="103" t="s">
        <v>213</v>
      </c>
      <c r="D10" s="107" t="s">
        <v>214</v>
      </c>
      <c r="E10" s="103"/>
      <c r="F10" s="107"/>
      <c r="G10" s="127"/>
      <c r="H10" s="107"/>
      <c r="I10" s="127" t="s">
        <v>243</v>
      </c>
      <c r="J10" s="107" t="s">
        <v>240</v>
      </c>
      <c r="K10" s="103"/>
      <c r="L10" s="107"/>
    </row>
    <row r="11" spans="1:12" ht="18" customHeight="1">
      <c r="A11" s="103"/>
      <c r="B11" s="107"/>
      <c r="C11" s="103" t="s">
        <v>216</v>
      </c>
      <c r="D11" s="107" t="s">
        <v>214</v>
      </c>
      <c r="E11" s="103"/>
      <c r="F11" s="107"/>
      <c r="G11" s="127"/>
      <c r="H11" s="107"/>
      <c r="I11" s="127" t="s">
        <v>247</v>
      </c>
      <c r="J11" s="107" t="s">
        <v>244</v>
      </c>
      <c r="K11" s="103"/>
      <c r="L11" s="107"/>
    </row>
    <row r="12" spans="1:12" ht="18" customHeight="1">
      <c r="A12" s="103"/>
      <c r="B12" s="107"/>
      <c r="C12" s="103" t="s">
        <v>217</v>
      </c>
      <c r="D12" s="107" t="s">
        <v>214</v>
      </c>
      <c r="E12" s="103"/>
      <c r="F12" s="107"/>
      <c r="G12" s="127"/>
      <c r="H12" s="107"/>
      <c r="I12" s="127" t="s">
        <v>248</v>
      </c>
      <c r="J12" s="107" t="s">
        <v>244</v>
      </c>
      <c r="K12" s="103"/>
      <c r="L12" s="107"/>
    </row>
    <row r="13" spans="1:12" ht="18" customHeight="1">
      <c r="A13" s="103"/>
      <c r="B13" s="107"/>
      <c r="C13" s="103"/>
      <c r="D13" s="107"/>
      <c r="E13" s="103"/>
      <c r="F13" s="107"/>
      <c r="G13" s="127"/>
      <c r="H13" s="107"/>
      <c r="I13" s="127" t="s">
        <v>246</v>
      </c>
      <c r="J13" s="107" t="s">
        <v>245</v>
      </c>
      <c r="K13" s="103"/>
      <c r="L13" s="107"/>
    </row>
    <row r="14" spans="1:12" ht="18" customHeight="1">
      <c r="A14" s="103"/>
      <c r="B14" s="107"/>
      <c r="C14" s="103"/>
      <c r="D14" s="107"/>
      <c r="E14" s="103"/>
      <c r="F14" s="107"/>
      <c r="G14" s="127"/>
      <c r="H14" s="107"/>
      <c r="I14" s="127"/>
      <c r="J14" s="107"/>
      <c r="K14" s="103"/>
      <c r="L14" s="107"/>
    </row>
    <row r="15" spans="1:12" ht="18" customHeight="1">
      <c r="A15" s="103"/>
      <c r="B15" s="107"/>
      <c r="C15" s="103"/>
      <c r="D15" s="107"/>
      <c r="E15" s="103"/>
      <c r="F15" s="107"/>
      <c r="G15" s="128"/>
      <c r="H15" s="107"/>
      <c r="I15" s="128"/>
      <c r="J15" s="107"/>
      <c r="K15" s="103"/>
      <c r="L15" s="107"/>
    </row>
    <row r="16" spans="1:12" ht="18" customHeight="1">
      <c r="A16" s="197"/>
      <c r="B16" s="198"/>
      <c r="C16" s="197"/>
      <c r="D16" s="198"/>
      <c r="E16" s="197"/>
      <c r="F16" s="198"/>
      <c r="G16" s="199"/>
      <c r="H16" s="198"/>
      <c r="I16" s="199"/>
      <c r="J16" s="198"/>
      <c r="K16" s="197"/>
      <c r="L16" s="198"/>
    </row>
    <row r="17" spans="1:12" ht="18" customHeight="1">
      <c r="A17" s="104"/>
      <c r="B17" s="108"/>
      <c r="C17" s="104"/>
      <c r="D17" s="108"/>
      <c r="E17" s="104"/>
      <c r="F17" s="108"/>
      <c r="G17" s="129"/>
      <c r="H17" s="108"/>
      <c r="I17" s="129"/>
      <c r="J17" s="108"/>
      <c r="K17" s="104"/>
      <c r="L17" s="108"/>
    </row>
    <row r="18" spans="1:12" ht="14.25">
      <c r="A18" s="110"/>
      <c r="B18" s="111"/>
      <c r="C18" s="111"/>
      <c r="D18" s="111"/>
      <c r="E18" s="111"/>
      <c r="F18" s="111"/>
      <c r="G18" s="111"/>
      <c r="H18" s="111"/>
      <c r="I18" s="111"/>
      <c r="J18" s="111"/>
      <c r="K18" s="111"/>
      <c r="L18" s="111"/>
    </row>
    <row r="19" spans="1:12" ht="21" customHeight="1">
      <c r="A19" s="333" t="s">
        <v>180</v>
      </c>
      <c r="B19" s="333"/>
      <c r="C19" s="333" t="s">
        <v>181</v>
      </c>
      <c r="D19" s="333"/>
      <c r="E19" s="333" t="s">
        <v>182</v>
      </c>
      <c r="F19" s="333"/>
      <c r="G19" s="333" t="s">
        <v>183</v>
      </c>
      <c r="H19" s="333"/>
      <c r="I19" s="333" t="s">
        <v>184</v>
      </c>
      <c r="J19" s="333"/>
      <c r="K19" s="333" t="s">
        <v>185</v>
      </c>
      <c r="L19" s="333"/>
    </row>
    <row r="20" spans="1:12" ht="46.5" customHeight="1">
      <c r="A20" s="329">
        <v>41105</v>
      </c>
      <c r="B20" s="330"/>
      <c r="C20" s="329">
        <v>41140</v>
      </c>
      <c r="D20" s="330"/>
      <c r="E20" s="331">
        <v>41168</v>
      </c>
      <c r="F20" s="332"/>
      <c r="G20" s="331">
        <v>41203</v>
      </c>
      <c r="H20" s="332"/>
      <c r="I20" s="329">
        <v>41231</v>
      </c>
      <c r="J20" s="330"/>
      <c r="K20" s="329">
        <v>41259</v>
      </c>
      <c r="L20" s="330"/>
    </row>
    <row r="21" spans="1:12" ht="21" customHeight="1">
      <c r="A21" s="109" t="s">
        <v>80</v>
      </c>
      <c r="B21" s="105" t="s">
        <v>31</v>
      </c>
      <c r="C21" s="109" t="s">
        <v>80</v>
      </c>
      <c r="D21" s="105" t="s">
        <v>31</v>
      </c>
      <c r="E21" s="109" t="s">
        <v>80</v>
      </c>
      <c r="F21" s="105" t="s">
        <v>31</v>
      </c>
      <c r="G21" s="109" t="s">
        <v>80</v>
      </c>
      <c r="H21" s="105" t="s">
        <v>31</v>
      </c>
      <c r="I21" s="109" t="s">
        <v>80</v>
      </c>
      <c r="J21" s="105" t="s">
        <v>31</v>
      </c>
      <c r="K21" s="109" t="s">
        <v>80</v>
      </c>
      <c r="L21" s="105" t="s">
        <v>31</v>
      </c>
    </row>
    <row r="22" spans="1:12" ht="18" customHeight="1">
      <c r="A22" s="101"/>
      <c r="B22" s="106"/>
      <c r="C22" s="101"/>
      <c r="D22" s="106"/>
      <c r="E22" s="103"/>
      <c r="F22" s="107"/>
      <c r="G22" s="101"/>
      <c r="H22" s="106"/>
      <c r="I22" s="101"/>
      <c r="J22" s="106"/>
      <c r="K22" s="101"/>
      <c r="L22" s="106"/>
    </row>
    <row r="23" spans="1:12" ht="18" customHeight="1">
      <c r="A23" s="102"/>
      <c r="B23" s="107"/>
      <c r="C23" s="102"/>
      <c r="D23" s="107"/>
      <c r="E23" s="102"/>
      <c r="F23" s="107"/>
      <c r="G23" s="102"/>
      <c r="H23" s="107"/>
      <c r="I23" s="102"/>
      <c r="J23" s="107"/>
      <c r="K23" s="102"/>
      <c r="L23" s="106"/>
    </row>
    <row r="24" spans="1:12" ht="18" customHeight="1">
      <c r="A24" s="103"/>
      <c r="B24" s="107"/>
      <c r="C24" s="103"/>
      <c r="D24" s="107"/>
      <c r="E24" s="103"/>
      <c r="F24" s="107"/>
      <c r="G24" s="103"/>
      <c r="H24" s="107"/>
      <c r="I24" s="103"/>
      <c r="J24" s="107"/>
      <c r="K24" s="103"/>
      <c r="L24" s="106"/>
    </row>
    <row r="25" spans="1:12" ht="18" customHeight="1">
      <c r="A25" s="103"/>
      <c r="B25" s="107"/>
      <c r="C25" s="103"/>
      <c r="D25" s="107"/>
      <c r="E25" s="103"/>
      <c r="F25" s="107"/>
      <c r="G25" s="103"/>
      <c r="H25" s="107"/>
      <c r="I25" s="103"/>
      <c r="J25" s="107"/>
      <c r="K25" s="103"/>
      <c r="L25" s="106"/>
    </row>
    <row r="26" spans="1:12" ht="18" customHeight="1">
      <c r="A26" s="103"/>
      <c r="B26" s="107"/>
      <c r="C26" s="103"/>
      <c r="D26" s="107"/>
      <c r="E26" s="103"/>
      <c r="F26" s="107"/>
      <c r="G26" s="103"/>
      <c r="H26" s="107"/>
      <c r="I26" s="103"/>
      <c r="J26" s="107"/>
      <c r="K26" s="103"/>
      <c r="L26" s="106"/>
    </row>
    <row r="27" spans="1:12" ht="18" customHeight="1">
      <c r="A27" s="103"/>
      <c r="B27" s="107"/>
      <c r="C27" s="103"/>
      <c r="D27" s="107"/>
      <c r="E27" s="103"/>
      <c r="F27" s="107"/>
      <c r="G27" s="103"/>
      <c r="H27" s="107"/>
      <c r="I27" s="103"/>
      <c r="J27" s="107"/>
      <c r="K27" s="103"/>
      <c r="L27" s="107"/>
    </row>
    <row r="28" spans="1:12" ht="18" customHeight="1">
      <c r="A28" s="103"/>
      <c r="B28" s="107"/>
      <c r="C28" s="103"/>
      <c r="D28" s="107"/>
      <c r="E28" s="103"/>
      <c r="F28" s="107"/>
      <c r="G28" s="103"/>
      <c r="H28" s="107"/>
      <c r="I28" s="103"/>
      <c r="J28" s="107"/>
      <c r="K28" s="103"/>
      <c r="L28" s="107"/>
    </row>
    <row r="29" spans="1:12" ht="18" customHeight="1">
      <c r="A29" s="103"/>
      <c r="B29" s="107"/>
      <c r="C29" s="103"/>
      <c r="D29" s="107"/>
      <c r="E29" s="103"/>
      <c r="F29" s="107"/>
      <c r="G29" s="103"/>
      <c r="H29" s="107"/>
      <c r="I29" s="103"/>
      <c r="J29" s="107"/>
      <c r="K29" s="103"/>
      <c r="L29" s="107"/>
    </row>
    <row r="30" spans="1:12" ht="18" customHeight="1">
      <c r="A30" s="104"/>
      <c r="B30" s="108"/>
      <c r="C30" s="104"/>
      <c r="D30" s="108"/>
      <c r="E30" s="104"/>
      <c r="F30" s="108"/>
      <c r="G30" s="104"/>
      <c r="H30" s="108"/>
      <c r="I30" s="104"/>
      <c r="J30" s="108"/>
      <c r="K30" s="104"/>
      <c r="L30" s="108"/>
    </row>
    <row r="31" spans="1:12" ht="14.25">
      <c r="A31" s="110"/>
      <c r="B31" s="111"/>
      <c r="C31" s="111"/>
      <c r="D31" s="111"/>
      <c r="E31" s="111"/>
      <c r="F31" s="111"/>
      <c r="G31" s="111"/>
      <c r="H31" s="111"/>
      <c r="I31" s="111"/>
      <c r="J31" s="111"/>
      <c r="K31" s="111"/>
      <c r="L31" s="111"/>
    </row>
    <row r="32" spans="1:12" ht="18" customHeight="1">
      <c r="A32" s="120"/>
      <c r="B32" s="121"/>
      <c r="C32" s="111"/>
      <c r="D32" s="111"/>
      <c r="E32" s="111"/>
      <c r="F32" s="111"/>
      <c r="G32" s="111"/>
      <c r="H32" s="111"/>
      <c r="I32" s="111"/>
      <c r="J32" s="111"/>
      <c r="K32" s="322" t="s">
        <v>82</v>
      </c>
      <c r="L32" s="322"/>
    </row>
  </sheetData>
  <sheetProtection password="EDAE" sheet="1"/>
  <mergeCells count="29">
    <mergeCell ref="K3:L3"/>
    <mergeCell ref="A5:B5"/>
    <mergeCell ref="C5:D5"/>
    <mergeCell ref="E5:F5"/>
    <mergeCell ref="G5:H5"/>
    <mergeCell ref="I4:J4"/>
    <mergeCell ref="A3:J3"/>
    <mergeCell ref="E4:F4"/>
    <mergeCell ref="G4:H4"/>
    <mergeCell ref="A4:B4"/>
    <mergeCell ref="A2:L2"/>
    <mergeCell ref="A1:K1"/>
    <mergeCell ref="K4:L4"/>
    <mergeCell ref="K20:L20"/>
    <mergeCell ref="A19:B19"/>
    <mergeCell ref="C19:D19"/>
    <mergeCell ref="E19:F19"/>
    <mergeCell ref="G19:H19"/>
    <mergeCell ref="C4:D4"/>
    <mergeCell ref="I5:J5"/>
    <mergeCell ref="A20:B20"/>
    <mergeCell ref="C20:D20"/>
    <mergeCell ref="E20:F20"/>
    <mergeCell ref="G20:H20"/>
    <mergeCell ref="K5:L5"/>
    <mergeCell ref="K32:L32"/>
    <mergeCell ref="I19:J19"/>
    <mergeCell ref="K19:L19"/>
    <mergeCell ref="I20:J20"/>
  </mergeCells>
  <printOptions/>
  <pageMargins left="0.35433070866141736" right="0.11811023622047245" top="0.7874015748031497" bottom="0.5905511811023623" header="0.5118110236220472" footer="0.5118110236220472"/>
  <pageSetup horizontalDpi="400" verticalDpi="4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P37"/>
  <sheetViews>
    <sheetView workbookViewId="0" topLeftCell="A13">
      <selection activeCell="Q3" sqref="Q3"/>
    </sheetView>
  </sheetViews>
  <sheetFormatPr defaultColWidth="9.00390625" defaultRowHeight="13.5"/>
  <cols>
    <col min="1" max="1" width="5.00390625" style="2" customWidth="1"/>
    <col min="2" max="2" width="6.50390625" style="2" customWidth="1"/>
    <col min="3" max="3" width="21.00390625" style="2" customWidth="1"/>
    <col min="4" max="4" width="8.125" style="2" customWidth="1"/>
    <col min="5" max="5" width="6.00390625" style="2" customWidth="1"/>
    <col min="6" max="6" width="14.375" style="2" customWidth="1"/>
    <col min="7" max="7" width="9.125" style="2" customWidth="1"/>
    <col min="8" max="8" width="6.50390625" style="2" customWidth="1"/>
    <col min="9" max="9" width="6.25390625" style="2" customWidth="1"/>
    <col min="10" max="10" width="9.25390625" style="2" customWidth="1"/>
    <col min="11" max="11" width="8.625" style="2" customWidth="1"/>
    <col min="12" max="12" width="7.875" style="2" customWidth="1"/>
    <col min="13" max="13" width="10.125" style="2" customWidth="1"/>
    <col min="14" max="14" width="8.50390625" style="2" customWidth="1"/>
    <col min="15" max="15" width="10.875" style="2" customWidth="1"/>
    <col min="16" max="16" width="5.125" style="2" customWidth="1"/>
    <col min="17" max="17" width="8.375" style="2" customWidth="1"/>
    <col min="18" max="16384" width="9.00390625" style="2" customWidth="1"/>
  </cols>
  <sheetData>
    <row r="1" spans="2:15" ht="18.75" customHeight="1">
      <c r="B1" s="222"/>
      <c r="C1" s="221"/>
      <c r="D1" s="279">
        <v>40923</v>
      </c>
      <c r="E1" s="279"/>
      <c r="F1" s="279"/>
      <c r="G1" s="279"/>
      <c r="H1" s="279"/>
      <c r="I1" s="221"/>
      <c r="K1" s="8" t="s">
        <v>4</v>
      </c>
      <c r="L1" s="34" t="s">
        <v>161</v>
      </c>
      <c r="M1" s="8" t="s">
        <v>5</v>
      </c>
      <c r="N1" s="6">
        <v>40558</v>
      </c>
      <c r="O1" s="20">
        <v>0.4375</v>
      </c>
    </row>
    <row r="2" spans="2:15" ht="18.75" customHeight="1">
      <c r="B2" s="280" t="s">
        <v>205</v>
      </c>
      <c r="C2" s="280"/>
      <c r="D2" s="280"/>
      <c r="E2" s="280"/>
      <c r="F2" s="280"/>
      <c r="G2" s="280"/>
      <c r="H2" s="280"/>
      <c r="I2" s="280"/>
      <c r="J2" s="21"/>
      <c r="K2" s="10">
        <v>5.3</v>
      </c>
      <c r="L2" s="31" t="s">
        <v>6</v>
      </c>
      <c r="M2" s="9" t="s">
        <v>7</v>
      </c>
      <c r="N2" s="11">
        <v>19</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4" t="s">
        <v>197</v>
      </c>
      <c r="I5" s="15" t="s">
        <v>27</v>
      </c>
      <c r="J5" s="15" t="s">
        <v>26</v>
      </c>
      <c r="K5" s="15" t="s">
        <v>28</v>
      </c>
      <c r="L5" s="15" t="s">
        <v>29</v>
      </c>
      <c r="M5" s="15"/>
      <c r="N5" s="281"/>
      <c r="O5" s="282"/>
      <c r="P5" s="283"/>
    </row>
    <row r="6" spans="1:16" s="4" customFormat="1" ht="14.25">
      <c r="A6" s="208" t="s">
        <v>162</v>
      </c>
      <c r="B6" s="35">
        <v>6352</v>
      </c>
      <c r="C6" s="74" t="str">
        <f>IF(ISBLANK(B6),"",VLOOKUP(B6,'各艇ﾃﾞｰﾀ'!$B$4:$G$51,2,FALSE))</f>
        <v>ｸﾞﾗﾝｱﾙﾏｼﾞﾛ</v>
      </c>
      <c r="D6" s="75">
        <f>IF(ISBLANK(B6),"",VLOOKUP(B6,'各艇ﾃﾞｰﾀ'!$B$4:$G$51,3,FALSE))</f>
        <v>9.65</v>
      </c>
      <c r="E6" s="73">
        <v>1</v>
      </c>
      <c r="F6" s="137">
        <v>0.46976851851851853</v>
      </c>
      <c r="G6" s="35">
        <f aca="true" t="shared" si="0" ref="G6:G24">(F6-$O$1)*86400.049</f>
        <v>2788.0015811574085</v>
      </c>
      <c r="H6" s="76">
        <f>IF(ISBLANK(B6),"",VLOOKUP(B6,'各艇ﾃﾞｰﾀ'!$B$4:$G$51,4,FALSE))</f>
        <v>764</v>
      </c>
      <c r="I6" s="77">
        <v>0</v>
      </c>
      <c r="J6" s="35">
        <f aca="true" t="shared" si="1" ref="J6:J24">G6-H6*$K$2</f>
        <v>-1261.1984188425913</v>
      </c>
      <c r="K6" s="37">
        <f aca="true" t="shared" si="2" ref="K6:K24">(J6-$J$6)/$K$2</f>
        <v>0</v>
      </c>
      <c r="L6" s="75">
        <f aca="true" t="shared" si="3" ref="L6:L24">$K$2/(G6/3600)</f>
        <v>6.8436116137635565</v>
      </c>
      <c r="M6" s="37">
        <f aca="true" t="shared" si="4" ref="M6:M24">20*($N$2+1-A6)/$N$2</f>
        <v>20</v>
      </c>
      <c r="N6" s="284"/>
      <c r="O6" s="285"/>
      <c r="P6" s="286"/>
    </row>
    <row r="7" spans="1:16" s="4" customFormat="1" ht="14.25">
      <c r="A7" s="209" t="s">
        <v>144</v>
      </c>
      <c r="B7" s="40">
        <v>5752</v>
      </c>
      <c r="C7" s="79" t="str">
        <f>IF(ISBLANK(B7),"",VLOOKUP(B7,'各艇ﾃﾞｰﾀ'!$B$4:$G$51,2,FALSE))</f>
        <v>アルファ</v>
      </c>
      <c r="D7" s="80">
        <f>IF(ISBLANK(B7),"",VLOOKUP(B7,'各艇ﾃﾞｰﾀ'!$B$4:$G$51,3,FALSE))</f>
        <v>10.25</v>
      </c>
      <c r="E7" s="78">
        <v>2</v>
      </c>
      <c r="F7" s="138">
        <v>0.4699421296296296</v>
      </c>
      <c r="G7" s="40">
        <f t="shared" si="0"/>
        <v>2803.0015896643504</v>
      </c>
      <c r="H7" s="81">
        <f>IF(ISBLANK(B7),"",VLOOKUP(B7,'各艇ﾃﾞｰﾀ'!$B$4:$G$51,4,FALSE))</f>
        <v>746</v>
      </c>
      <c r="I7" s="82">
        <v>0</v>
      </c>
      <c r="J7" s="40">
        <f t="shared" si="1"/>
        <v>-1150.7984103356494</v>
      </c>
      <c r="K7" s="44">
        <f t="shared" si="2"/>
        <v>20.830190284328673</v>
      </c>
      <c r="L7" s="80">
        <f t="shared" si="3"/>
        <v>6.806988647582167</v>
      </c>
      <c r="M7" s="44">
        <f t="shared" si="4"/>
        <v>18.94736842105263</v>
      </c>
      <c r="N7" s="235"/>
      <c r="O7" s="236"/>
      <c r="P7" s="237"/>
    </row>
    <row r="8" spans="1:16" s="4" customFormat="1" ht="14.25">
      <c r="A8" s="209" t="s">
        <v>145</v>
      </c>
      <c r="B8" s="40">
        <v>380</v>
      </c>
      <c r="C8" s="79" t="str">
        <f>IF(ISBLANK(B8),"",VLOOKUP(B8,'各艇ﾃﾞｰﾀ'!$B$4:$G$51,2,FALSE))</f>
        <v>テティス 4</v>
      </c>
      <c r="D8" s="80">
        <f>IF(ISBLANK(B8),"",VLOOKUP(B8,'各艇ﾃﾞｰﾀ'!$B$4:$G$51,3,FALSE))</f>
        <v>10.15</v>
      </c>
      <c r="E8" s="78">
        <v>3</v>
      </c>
      <c r="F8" s="138">
        <v>0.4701388888888889</v>
      </c>
      <c r="G8" s="40">
        <f t="shared" si="0"/>
        <v>2820.001599305555</v>
      </c>
      <c r="H8" s="81">
        <f>IF(ISBLANK(B8),"",VLOOKUP(B8,'各艇ﾃﾞｰﾀ'!$B$4:$G$51,4,FALSE))</f>
        <v>749</v>
      </c>
      <c r="I8" s="82">
        <v>0</v>
      </c>
      <c r="J8" s="40">
        <f t="shared" si="1"/>
        <v>-1149.698400694445</v>
      </c>
      <c r="K8" s="44">
        <f t="shared" si="2"/>
        <v>21.03773927323517</v>
      </c>
      <c r="L8" s="80">
        <f t="shared" si="3"/>
        <v>6.765953609635748</v>
      </c>
      <c r="M8" s="44">
        <f t="shared" si="4"/>
        <v>17.894736842105264</v>
      </c>
      <c r="N8" s="235"/>
      <c r="O8" s="236"/>
      <c r="P8" s="237"/>
    </row>
    <row r="9" spans="1:16" s="4" customFormat="1" ht="14.25">
      <c r="A9" s="209" t="s">
        <v>130</v>
      </c>
      <c r="B9" s="40">
        <v>1733</v>
      </c>
      <c r="C9" s="79" t="str">
        <f>IF(ISBLANK(B9),"",VLOOKUP(B9,'各艇ﾃﾞｰﾀ'!$B$4:$G$51,2,FALSE))</f>
        <v>ＵＦＯ</v>
      </c>
      <c r="D9" s="80">
        <f>IF(ISBLANK(B9),"",VLOOKUP(B9,'各艇ﾃﾞｰﾀ'!$B$4:$G$51,3,FALSE))</f>
        <v>9.65</v>
      </c>
      <c r="E9" s="78">
        <v>5</v>
      </c>
      <c r="F9" s="138">
        <v>0.47178240740740746</v>
      </c>
      <c r="G9" s="40">
        <f t="shared" si="0"/>
        <v>2962.001679837967</v>
      </c>
      <c r="H9" s="81">
        <f>IF(ISBLANK(B9),"",VLOOKUP(B9,'各艇ﾃﾞｰﾀ'!$B$4:$G$51,4,FALSE))</f>
        <v>764.1983157606301</v>
      </c>
      <c r="I9" s="82">
        <v>0</v>
      </c>
      <c r="J9" s="40">
        <f t="shared" si="1"/>
        <v>-1088.2493936933724</v>
      </c>
      <c r="K9" s="44">
        <f t="shared" si="2"/>
        <v>32.631891537588466</v>
      </c>
      <c r="L9" s="80">
        <f t="shared" si="3"/>
        <v>6.441589864676832</v>
      </c>
      <c r="M9" s="44">
        <f t="shared" si="4"/>
        <v>16.842105263157894</v>
      </c>
      <c r="N9" s="235"/>
      <c r="O9" s="236"/>
      <c r="P9" s="237"/>
    </row>
    <row r="10" spans="1:16" s="4" customFormat="1" ht="14.25">
      <c r="A10" s="210" t="s">
        <v>135</v>
      </c>
      <c r="B10" s="46">
        <v>6166</v>
      </c>
      <c r="C10" s="84" t="str">
        <f>IF(ISBLANK(B10),"",VLOOKUP(B10,'各艇ﾃﾞｰﾀ'!$B$4:$G$51,2,FALSE))</f>
        <v>HAURAKI</v>
      </c>
      <c r="D10" s="85">
        <f>IF(ISBLANK(B10),"",VLOOKUP(B10,'各艇ﾃﾞｰﾀ'!$B$4:$G$51,3,FALSE))</f>
        <v>9.95</v>
      </c>
      <c r="E10" s="83">
        <v>4</v>
      </c>
      <c r="F10" s="139">
        <v>0.47142361111111114</v>
      </c>
      <c r="G10" s="46">
        <f t="shared" si="0"/>
        <v>2931.001662256947</v>
      </c>
      <c r="H10" s="86">
        <f>IF(ISBLANK(B10),"",VLOOKUP(B10,'各艇ﾃﾞｰﾀ'!$B$4:$G$51,4,FALSE))</f>
        <v>755.1282656636556</v>
      </c>
      <c r="I10" s="87">
        <v>0</v>
      </c>
      <c r="J10" s="46">
        <f t="shared" si="1"/>
        <v>-1071.1781457604275</v>
      </c>
      <c r="K10" s="49">
        <f t="shared" si="2"/>
        <v>35.85288171361582</v>
      </c>
      <c r="L10" s="85">
        <f t="shared" si="3"/>
        <v>6.509719951952503</v>
      </c>
      <c r="M10" s="49">
        <f t="shared" si="4"/>
        <v>15.789473684210526</v>
      </c>
      <c r="N10" s="238"/>
      <c r="O10" s="239"/>
      <c r="P10" s="240"/>
    </row>
    <row r="11" spans="1:16" s="4" customFormat="1" ht="14.25">
      <c r="A11" s="211" t="s">
        <v>147</v>
      </c>
      <c r="B11" s="56">
        <v>4400</v>
      </c>
      <c r="C11" s="89" t="str">
        <f>IF(ISBLANK(B11),"",VLOOKUP(B11,'各艇ﾃﾞｰﾀ'!$B$4:$G$51,2,FALSE))</f>
        <v>アイデアル</v>
      </c>
      <c r="D11" s="90">
        <f>IF(ISBLANK(B11),"",VLOOKUP(B11,'各艇ﾃﾞｰﾀ'!$B$4:$G$51,3,FALSE))</f>
        <v>7.8</v>
      </c>
      <c r="E11" s="88">
        <v>9</v>
      </c>
      <c r="F11" s="140">
        <v>0.4764814814814815</v>
      </c>
      <c r="G11" s="56">
        <f t="shared" si="0"/>
        <v>3368.0019100925947</v>
      </c>
      <c r="H11" s="91">
        <f>IF(ISBLANK(B11),"",VLOOKUP(B11,'各艇ﾃﾞｰﾀ'!$B$4:$G$51,4,FALSE))</f>
        <v>830.3378464871181</v>
      </c>
      <c r="I11" s="92">
        <v>0</v>
      </c>
      <c r="J11" s="56">
        <f t="shared" si="1"/>
        <v>-1032.7886762891312</v>
      </c>
      <c r="K11" s="57">
        <f t="shared" si="2"/>
        <v>43.09617784027549</v>
      </c>
      <c r="L11" s="90">
        <f t="shared" si="3"/>
        <v>5.665079922557242</v>
      </c>
      <c r="M11" s="57">
        <f t="shared" si="4"/>
        <v>14.736842105263158</v>
      </c>
      <c r="N11" s="232"/>
      <c r="O11" s="233"/>
      <c r="P11" s="234"/>
    </row>
    <row r="12" spans="1:16" s="4" customFormat="1" ht="14.25">
      <c r="A12" s="209" t="s">
        <v>148</v>
      </c>
      <c r="B12" s="40">
        <v>1611</v>
      </c>
      <c r="C12" s="79" t="str">
        <f>IF(ISBLANK(B12),"",VLOOKUP(B12,'各艇ﾃﾞｰﾀ'!$B$4:$G$51,2,FALSE))</f>
        <v>ﾈﾌﾟﾁｭｰﾝXⅡ</v>
      </c>
      <c r="D12" s="80">
        <f>IF(ISBLANK(B12),"",VLOOKUP(B12,'各艇ﾃﾞｰﾀ'!$B$4:$G$51,3,FALSE))</f>
        <v>8.45</v>
      </c>
      <c r="E12" s="78">
        <v>6</v>
      </c>
      <c r="F12" s="138">
        <v>0.4752083333333333</v>
      </c>
      <c r="G12" s="40">
        <f t="shared" si="0"/>
        <v>3258.0018477083295</v>
      </c>
      <c r="H12" s="81">
        <f>IF(ISBLANK(B12),"",VLOOKUP(B12,'各艇ﾃﾞｰﾀ'!$B$4:$G$51,4,FALSE))</f>
        <v>804.8178720644472</v>
      </c>
      <c r="I12" s="82">
        <v>0</v>
      </c>
      <c r="J12" s="40">
        <f t="shared" si="1"/>
        <v>-1007.5328742332404</v>
      </c>
      <c r="K12" s="44">
        <f t="shared" si="2"/>
        <v>47.861423511198296</v>
      </c>
      <c r="L12" s="80">
        <f t="shared" si="3"/>
        <v>5.856350269850468</v>
      </c>
      <c r="M12" s="44">
        <f t="shared" si="4"/>
        <v>13.68421052631579</v>
      </c>
      <c r="N12" s="235"/>
      <c r="O12" s="236"/>
      <c r="P12" s="237"/>
    </row>
    <row r="13" spans="1:16" s="4" customFormat="1" ht="14.25">
      <c r="A13" s="209" t="s">
        <v>149</v>
      </c>
      <c r="B13" s="40">
        <v>4469</v>
      </c>
      <c r="C13" s="79" t="str">
        <f>IF(ISBLANK(B13),"",VLOOKUP(B13,'各艇ﾃﾞｰﾀ'!$B$4:$G$51,2,FALSE))</f>
        <v>未央</v>
      </c>
      <c r="D13" s="80">
        <f>IF(ISBLANK(B13),"",VLOOKUP(B13,'各艇ﾃﾞｰﾀ'!$B$4:$G$51,3,FALSE))</f>
        <v>7</v>
      </c>
      <c r="E13" s="78">
        <v>12</v>
      </c>
      <c r="F13" s="138">
        <v>0.4789699074074074</v>
      </c>
      <c r="G13" s="40">
        <f t="shared" si="0"/>
        <v>3583.0020320254634</v>
      </c>
      <c r="H13" s="81">
        <f>IF(ISBLANK(B13),"",VLOOKUP(B13,'各艇ﾃﾞｰﾀ'!$B$4:$G$51,4,FALSE))</f>
        <v>866.1308203737126</v>
      </c>
      <c r="I13" s="82">
        <v>0</v>
      </c>
      <c r="J13" s="40">
        <f t="shared" si="1"/>
        <v>-1007.4913159552134</v>
      </c>
      <c r="K13" s="44">
        <f t="shared" si="2"/>
        <v>47.86926469573169</v>
      </c>
      <c r="L13" s="80">
        <f t="shared" si="3"/>
        <v>5.325143505211498</v>
      </c>
      <c r="M13" s="44">
        <f t="shared" si="4"/>
        <v>12.631578947368421</v>
      </c>
      <c r="N13" s="235"/>
      <c r="O13" s="236"/>
      <c r="P13" s="237"/>
    </row>
    <row r="14" spans="1:16" s="4" customFormat="1" ht="14.25">
      <c r="A14" s="209" t="s">
        <v>150</v>
      </c>
      <c r="B14" s="40">
        <v>312</v>
      </c>
      <c r="C14" s="79" t="str">
        <f>IF(ISBLANK(B14),"",VLOOKUP(B14,'各艇ﾃﾞｰﾀ'!$B$4:$G$51,2,FALSE))</f>
        <v>はやとり</v>
      </c>
      <c r="D14" s="80">
        <f>IF(ISBLANK(B14),"",VLOOKUP(B14,'各艇ﾃﾞｰﾀ'!$B$4:$G$51,3,FALSE))</f>
        <v>8.45</v>
      </c>
      <c r="E14" s="78">
        <v>7</v>
      </c>
      <c r="F14" s="138">
        <v>0.4759837962962963</v>
      </c>
      <c r="G14" s="40">
        <f t="shared" si="0"/>
        <v>3325.001885706017</v>
      </c>
      <c r="H14" s="81">
        <f>IF(ISBLANK(B14),"",VLOOKUP(B14,'各艇ﾃﾞｰﾀ'!$B$4:$G$51,4,FALSE))</f>
        <v>804.8178720644472</v>
      </c>
      <c r="I14" s="82">
        <v>0</v>
      </c>
      <c r="J14" s="40">
        <f t="shared" si="1"/>
        <v>-940.5328362355526</v>
      </c>
      <c r="K14" s="44">
        <f t="shared" si="2"/>
        <v>60.502940114535605</v>
      </c>
      <c r="L14" s="80">
        <f t="shared" si="3"/>
        <v>5.738342610277537</v>
      </c>
      <c r="M14" s="44">
        <f t="shared" si="4"/>
        <v>11.578947368421053</v>
      </c>
      <c r="N14" s="235"/>
      <c r="O14" s="236"/>
      <c r="P14" s="237"/>
    </row>
    <row r="15" spans="1:16" s="4" customFormat="1" ht="14.25">
      <c r="A15" s="210" t="s">
        <v>151</v>
      </c>
      <c r="B15" s="46">
        <v>5755</v>
      </c>
      <c r="C15" s="84" t="str">
        <f>IF(ISBLANK(B15),"",VLOOKUP(B15,'各艇ﾃﾞｰﾀ'!$B$4:$G$51,2,FALSE))</f>
        <v>ランカ</v>
      </c>
      <c r="D15" s="85">
        <f>IF(ISBLANK(B15),"",VLOOKUP(B15,'各艇ﾃﾞｰﾀ'!$B$4:$G$51,3,FALSE))</f>
        <v>7.85</v>
      </c>
      <c r="E15" s="83">
        <v>10</v>
      </c>
      <c r="F15" s="139">
        <v>0.4778935185185185</v>
      </c>
      <c r="G15" s="46">
        <f t="shared" si="0"/>
        <v>3490.001979282408</v>
      </c>
      <c r="H15" s="86">
        <f>IF(ISBLANK(B15),"",VLOOKUP(B15,'各艇ﾃﾞｰﾀ'!$B$4:$G$51,4,FALSE))</f>
        <v>828.2712030511233</v>
      </c>
      <c r="I15" s="87">
        <v>0</v>
      </c>
      <c r="J15" s="46">
        <f t="shared" si="1"/>
        <v>-899.8353968885458</v>
      </c>
      <c r="K15" s="49">
        <f t="shared" si="2"/>
        <v>68.18170225548029</v>
      </c>
      <c r="L15" s="85">
        <f t="shared" si="3"/>
        <v>5.467045610078166</v>
      </c>
      <c r="M15" s="49">
        <f t="shared" si="4"/>
        <v>10.526315789473685</v>
      </c>
      <c r="N15" s="238"/>
      <c r="O15" s="239"/>
      <c r="P15" s="240"/>
    </row>
    <row r="16" spans="1:16" s="4" customFormat="1" ht="14.25">
      <c r="A16" s="208" t="s">
        <v>131</v>
      </c>
      <c r="B16" s="224">
        <v>319</v>
      </c>
      <c r="C16" s="89" t="str">
        <f>IF(ISBLANK(B16),"",VLOOKUP(B16,'各艇ﾃﾞｰﾀ'!$B$4:$G$51,2,FALSE))</f>
        <v>かまくら</v>
      </c>
      <c r="D16" s="90">
        <f>IF(ISBLANK(B16),"",VLOOKUP(B16,'各艇ﾃﾞｰﾀ'!$B$4:$G$51,3,FALSE))</f>
        <v>7</v>
      </c>
      <c r="E16" s="88">
        <v>14</v>
      </c>
      <c r="F16" s="140">
        <v>0.4803240740740741</v>
      </c>
      <c r="G16" s="56">
        <f t="shared" si="0"/>
        <v>3700.002098379634</v>
      </c>
      <c r="H16" s="91">
        <f>IF(ISBLANK(B16),"",VLOOKUP(B16,'各艇ﾃﾞｰﾀ'!$B$4:$G$51,4,FALSE))</f>
        <v>866.1308203737126</v>
      </c>
      <c r="I16" s="92">
        <v>0</v>
      </c>
      <c r="J16" s="56">
        <f t="shared" si="1"/>
        <v>-890.4912496010429</v>
      </c>
      <c r="K16" s="57">
        <f t="shared" si="2"/>
        <v>69.9447489134997</v>
      </c>
      <c r="L16" s="90">
        <f t="shared" si="3"/>
        <v>5.15675383220886</v>
      </c>
      <c r="M16" s="57">
        <f t="shared" si="4"/>
        <v>9.473684210526315</v>
      </c>
      <c r="N16" s="232"/>
      <c r="O16" s="233"/>
      <c r="P16" s="234"/>
    </row>
    <row r="17" spans="1:16" s="4" customFormat="1" ht="14.25">
      <c r="A17" s="209" t="s">
        <v>132</v>
      </c>
      <c r="B17" s="40">
        <v>321</v>
      </c>
      <c r="C17" s="79" t="str">
        <f>IF(ISBLANK(B17),"",VLOOKUP(B17,'各艇ﾃﾞｰﾀ'!$B$4:$G$51,2,FALSE))</f>
        <v>ケロニア</v>
      </c>
      <c r="D17" s="80">
        <f>IF(ISBLANK(B17),"",VLOOKUP(B17,'各艇ﾃﾞｰﾀ'!$B$4:$G$51,3,FALSE))</f>
        <v>9.05</v>
      </c>
      <c r="E17" s="78">
        <v>8</v>
      </c>
      <c r="F17" s="138">
        <v>0.4763310185185185</v>
      </c>
      <c r="G17" s="40">
        <f t="shared" si="0"/>
        <v>3355.001902719906</v>
      </c>
      <c r="H17" s="81">
        <f>IF(ISBLANK(B17),"",VLOOKUP(B17,'各艇ﾃﾞｰﾀ'!$B$4:$G$51,4,FALSE))</f>
        <v>783.5717724894176</v>
      </c>
      <c r="I17" s="82">
        <v>0</v>
      </c>
      <c r="J17" s="40">
        <f t="shared" si="1"/>
        <v>-797.9284914740074</v>
      </c>
      <c r="K17" s="44">
        <f t="shared" si="2"/>
        <v>87.40942025822338</v>
      </c>
      <c r="L17" s="80">
        <f t="shared" si="3"/>
        <v>5.687031051914399</v>
      </c>
      <c r="M17" s="44">
        <f t="shared" si="4"/>
        <v>8.421052631578947</v>
      </c>
      <c r="N17" s="235"/>
      <c r="O17" s="236"/>
      <c r="P17" s="237"/>
    </row>
    <row r="18" spans="1:16" s="4" customFormat="1" ht="14.25">
      <c r="A18" s="209" t="s">
        <v>152</v>
      </c>
      <c r="B18" s="40">
        <v>4323</v>
      </c>
      <c r="C18" s="79" t="str">
        <f>IF(ISBLANK(B18),"",VLOOKUP(B18,'各艇ﾃﾞｰﾀ'!$B$4:$G$51,2,FALSE))</f>
        <v>飛天</v>
      </c>
      <c r="D18" s="80">
        <f>IF(ISBLANK(B18),"",VLOOKUP(B18,'各艇ﾃﾞｰﾀ'!$B$4:$G$51,3,FALSE))</f>
        <v>7.05</v>
      </c>
      <c r="E18" s="78">
        <v>17</v>
      </c>
      <c r="F18" s="138">
        <v>0.4827662037037037</v>
      </c>
      <c r="G18" s="40">
        <f t="shared" si="0"/>
        <v>3911.002218043982</v>
      </c>
      <c r="H18" s="81">
        <f>IF(ISBLANK(B18),"",VLOOKUP(B18,'各艇ﾃﾞｰﾀ'!$B$4:$G$51,4,FALSE))</f>
        <v>863.7299374186053</v>
      </c>
      <c r="I18" s="82">
        <v>0</v>
      </c>
      <c r="J18" s="40">
        <f t="shared" si="1"/>
        <v>-666.7664502746265</v>
      </c>
      <c r="K18" s="44">
        <f t="shared" si="2"/>
        <v>112.15697520150279</v>
      </c>
      <c r="L18" s="80">
        <f t="shared" si="3"/>
        <v>4.878544919246433</v>
      </c>
      <c r="M18" s="44">
        <f t="shared" si="4"/>
        <v>7.368421052631579</v>
      </c>
      <c r="N18" s="235"/>
      <c r="O18" s="236"/>
      <c r="P18" s="237"/>
    </row>
    <row r="19" spans="1:16" s="4" customFormat="1" ht="14.25">
      <c r="A19" s="209" t="s">
        <v>153</v>
      </c>
      <c r="B19" s="40">
        <v>199</v>
      </c>
      <c r="C19" s="79" t="str">
        <f>IF(ISBLANK(B19),"",VLOOKUP(B19,'各艇ﾃﾞｰﾀ'!$B$4:$G$51,2,FALSE))</f>
        <v>サ－モン4</v>
      </c>
      <c r="D19" s="80">
        <f>IF(ISBLANK(B19),"",VLOOKUP(B19,'各艇ﾃﾞｰﾀ'!$B$4:$G$51,3,FALSE))</f>
        <v>9.15</v>
      </c>
      <c r="E19" s="78">
        <v>11</v>
      </c>
      <c r="F19" s="138">
        <v>0.47850694444444447</v>
      </c>
      <c r="G19" s="40">
        <f t="shared" si="0"/>
        <v>3543.00200934028</v>
      </c>
      <c r="H19" s="81">
        <f>IF(ISBLANK(B19),"",VLOOKUP(B19,'各艇ﾃﾞｰﾀ'!$B$4:$G$51,4,FALSE))</f>
        <v>780</v>
      </c>
      <c r="I19" s="82">
        <v>0</v>
      </c>
      <c r="J19" s="40">
        <f t="shared" si="1"/>
        <v>-590.99799065972</v>
      </c>
      <c r="K19" s="44">
        <f t="shared" si="2"/>
        <v>126.45291097790025</v>
      </c>
      <c r="L19" s="80">
        <f t="shared" si="3"/>
        <v>5.38526366897341</v>
      </c>
      <c r="M19" s="44">
        <f t="shared" si="4"/>
        <v>6.315789473684211</v>
      </c>
      <c r="N19" s="235"/>
      <c r="O19" s="236"/>
      <c r="P19" s="237"/>
    </row>
    <row r="20" spans="1:16" s="4" customFormat="1" ht="14.25">
      <c r="A20" s="210" t="s">
        <v>154</v>
      </c>
      <c r="B20" s="46">
        <v>131</v>
      </c>
      <c r="C20" s="84" t="str">
        <f>IF(ISBLANK(B20),"",VLOOKUP(B20,'各艇ﾃﾞｰﾀ'!$B$4:$G$51,2,FALSE))</f>
        <v>ふるたか</v>
      </c>
      <c r="D20" s="85">
        <f>IF(ISBLANK(B20),"",VLOOKUP(B20,'各艇ﾃﾞｰﾀ'!$B$4:$G$51,3,FALSE))</f>
        <v>8.35</v>
      </c>
      <c r="E20" s="83">
        <v>15</v>
      </c>
      <c r="F20" s="139">
        <v>0.48106481481481483</v>
      </c>
      <c r="G20" s="46">
        <f t="shared" si="0"/>
        <v>3764.0021346759277</v>
      </c>
      <c r="H20" s="86">
        <f>IF(ISBLANK(B20),"",VLOOKUP(B20,'各艇ﾃﾞｰﾀ'!$B$4:$G$51,4,FALSE))</f>
        <v>808.5632586242341</v>
      </c>
      <c r="I20" s="87">
        <v>0</v>
      </c>
      <c r="J20" s="46">
        <f t="shared" si="1"/>
        <v>-521.383136032513</v>
      </c>
      <c r="K20" s="49">
        <f t="shared" si="2"/>
        <v>139.58778920944874</v>
      </c>
      <c r="L20" s="85">
        <f t="shared" si="3"/>
        <v>5.069072576825929</v>
      </c>
      <c r="M20" s="49">
        <f t="shared" si="4"/>
        <v>5.2631578947368425</v>
      </c>
      <c r="N20" s="238"/>
      <c r="O20" s="239"/>
      <c r="P20" s="240"/>
    </row>
    <row r="21" spans="1:16" s="4" customFormat="1" ht="14.25">
      <c r="A21" s="211" t="s">
        <v>155</v>
      </c>
      <c r="B21" s="56">
        <v>2640</v>
      </c>
      <c r="C21" s="74" t="str">
        <f>IF(ISBLANK(B21),"",VLOOKUP(B21,'各艇ﾃﾞｰﾀ'!$B$4:$G$51,2,FALSE))</f>
        <v>ｻﾝﾋﾞｰﾑ3</v>
      </c>
      <c r="D21" s="75">
        <f>IF(ISBLANK(B21),"",VLOOKUP(B21,'各艇ﾃﾞｰﾀ'!$B$4:$G$51,3,FALSE))</f>
        <v>7.15</v>
      </c>
      <c r="E21" s="88">
        <v>19</v>
      </c>
      <c r="F21" s="140">
        <v>0.48408564814814814</v>
      </c>
      <c r="G21" s="56">
        <f t="shared" si="0"/>
        <v>4025.0022826967584</v>
      </c>
      <c r="H21" s="76">
        <f>IF(ISBLANK(B21),"",VLOOKUP(B21,'各艇ﾃﾞｰﾀ'!$B$4:$G$51,4,FALSE))</f>
        <v>859</v>
      </c>
      <c r="I21" s="92">
        <v>0</v>
      </c>
      <c r="J21" s="35">
        <f t="shared" si="1"/>
        <v>-527.6977173032415</v>
      </c>
      <c r="K21" s="37">
        <f t="shared" si="2"/>
        <v>138.3963587810094</v>
      </c>
      <c r="L21" s="90">
        <f t="shared" si="3"/>
        <v>4.740369982403182</v>
      </c>
      <c r="M21" s="57">
        <f t="shared" si="4"/>
        <v>4.2105263157894735</v>
      </c>
      <c r="N21" s="232"/>
      <c r="O21" s="233"/>
      <c r="P21" s="234"/>
    </row>
    <row r="22" spans="1:16" s="4" customFormat="1" ht="14.25">
      <c r="A22" s="209" t="s">
        <v>156</v>
      </c>
      <c r="B22" s="40">
        <v>164</v>
      </c>
      <c r="C22" s="79" t="str">
        <f>IF(ISBLANK(B22),"",VLOOKUP(B22,'各艇ﾃﾞｰﾀ'!$B$4:$G$51,2,FALSE))</f>
        <v>さがみ</v>
      </c>
      <c r="D22" s="80">
        <f>IF(ISBLANK(B22),"",VLOOKUP(B22,'各艇ﾃﾞｰﾀ'!$B$4:$G$51,3,FALSE))</f>
        <v>8.15</v>
      </c>
      <c r="E22" s="78">
        <v>18</v>
      </c>
      <c r="F22" s="138">
        <v>0.4834837962962963</v>
      </c>
      <c r="G22" s="40">
        <f t="shared" si="0"/>
        <v>3973.0022532060175</v>
      </c>
      <c r="H22" s="81">
        <f>IF(ISBLANK(B22),"",VLOOKUP(B22,'各艇ﾃﾞｰﾀ'!$B$4:$G$51,4,FALSE))</f>
        <v>816.2444869462507</v>
      </c>
      <c r="I22" s="82">
        <v>0</v>
      </c>
      <c r="J22" s="40">
        <f t="shared" si="1"/>
        <v>-353.09352760911133</v>
      </c>
      <c r="K22" s="44">
        <f t="shared" si="2"/>
        <v>171.34054551575093</v>
      </c>
      <c r="L22" s="80">
        <f t="shared" si="3"/>
        <v>4.802413586502091</v>
      </c>
      <c r="M22" s="44">
        <f t="shared" si="4"/>
        <v>3.1578947368421053</v>
      </c>
      <c r="N22" s="235"/>
      <c r="O22" s="236"/>
      <c r="P22" s="237"/>
    </row>
    <row r="23" spans="1:16" s="4" customFormat="1" ht="14.25">
      <c r="A23" s="209" t="s">
        <v>157</v>
      </c>
      <c r="B23" s="40">
        <v>346</v>
      </c>
      <c r="C23" s="79" t="str">
        <f>IF(ISBLANK(B23),"",VLOOKUP(B23,'各艇ﾃﾞｰﾀ'!$B$4:$G$51,2,FALSE))</f>
        <v>飛車角</v>
      </c>
      <c r="D23" s="80">
        <f>IF(ISBLANK(B23),"",VLOOKUP(B23,'各艇ﾃﾞｰﾀ'!$B$4:$G$51,3,FALSE))</f>
        <v>8.65</v>
      </c>
      <c r="E23" s="78">
        <v>16</v>
      </c>
      <c r="F23" s="138">
        <v>0.48243055555555553</v>
      </c>
      <c r="G23" s="40">
        <f t="shared" si="0"/>
        <v>3882.00220159722</v>
      </c>
      <c r="H23" s="81">
        <f>IF(ISBLANK(B23),"",VLOOKUP(B23,'各艇ﾃﾞｰﾀ'!$B$4:$G$51,4,FALSE))</f>
        <v>797.5087312734175</v>
      </c>
      <c r="I23" s="82">
        <v>0</v>
      </c>
      <c r="J23" s="40">
        <f t="shared" si="1"/>
        <v>-344.79407415189326</v>
      </c>
      <c r="K23" s="44">
        <f t="shared" si="2"/>
        <v>172.9064801303204</v>
      </c>
      <c r="L23" s="80">
        <f t="shared" si="3"/>
        <v>4.914989484588566</v>
      </c>
      <c r="M23" s="44">
        <f t="shared" si="4"/>
        <v>2.1052631578947367</v>
      </c>
      <c r="N23" s="235"/>
      <c r="O23" s="236"/>
      <c r="P23" s="237"/>
    </row>
    <row r="24" spans="1:16" s="4" customFormat="1" ht="14.25">
      <c r="A24" s="209" t="s">
        <v>133</v>
      </c>
      <c r="B24" s="40">
        <v>4010</v>
      </c>
      <c r="C24" s="79" t="str">
        <f>IF(ISBLANK(B24),"",VLOOKUP(B24,'各艇ﾃﾞｰﾀ'!$B$4:$G$51,2,FALSE))</f>
        <v>ナジャ5</v>
      </c>
      <c r="D24" s="80">
        <f>IF(ISBLANK(B24),"",VLOOKUP(B24,'各艇ﾃﾞｰﾀ'!$B$4:$G$51,3,FALSE))</f>
        <v>10.2</v>
      </c>
      <c r="E24" s="78">
        <v>13</v>
      </c>
      <c r="F24" s="138">
        <v>0.47998842592592594</v>
      </c>
      <c r="G24" s="40">
        <f t="shared" si="0"/>
        <v>3671.002081932872</v>
      </c>
      <c r="H24" s="81">
        <f>IF(ISBLANK(B24),"",VLOOKUP(B24,'各艇ﾃﾞｰﾀ'!$B$4:$G$51,4,FALSE))</f>
        <v>748</v>
      </c>
      <c r="I24" s="82">
        <v>0</v>
      </c>
      <c r="J24" s="40">
        <f t="shared" si="1"/>
        <v>-293.3979180671281</v>
      </c>
      <c r="K24" s="44">
        <f t="shared" si="2"/>
        <v>182.6038680708421</v>
      </c>
      <c r="L24" s="80">
        <f t="shared" si="3"/>
        <v>5.197490923228765</v>
      </c>
      <c r="M24" s="44">
        <f t="shared" si="4"/>
        <v>1.0526315789473684</v>
      </c>
      <c r="N24" s="235"/>
      <c r="O24" s="236"/>
      <c r="P24" s="237"/>
    </row>
    <row r="25" spans="1:16" s="4" customFormat="1" ht="14.25">
      <c r="A25" s="210" t="s">
        <v>136</v>
      </c>
      <c r="B25" s="46"/>
      <c r="C25" s="84">
        <f>IF(ISBLANK(B25),"",VLOOKUP(B25,'各艇ﾃﾞｰﾀ'!$B$4:$G$51,2,FALSE))</f>
      </c>
      <c r="D25" s="85">
        <f>IF(ISBLANK(B25),"",VLOOKUP(B25,'各艇ﾃﾞｰﾀ'!$B$4:$G$51,3,FALSE))</f>
      </c>
      <c r="E25" s="83"/>
      <c r="F25" s="139"/>
      <c r="G25" s="46"/>
      <c r="H25" s="86">
        <f>IF(ISBLANK(B25),"",VLOOKUP(B25,'各艇ﾃﾞｰﾀ'!$B$4:$G$51,4,FALSE))</f>
      </c>
      <c r="I25" s="87"/>
      <c r="J25" s="46"/>
      <c r="K25" s="49"/>
      <c r="L25" s="85"/>
      <c r="M25" s="49"/>
      <c r="N25" s="238"/>
      <c r="O25" s="239"/>
      <c r="P25" s="240"/>
    </row>
    <row r="26" spans="1:16" s="4" customFormat="1" ht="14.25">
      <c r="A26" s="211" t="s">
        <v>163</v>
      </c>
      <c r="B26" s="56"/>
      <c r="C26" s="89">
        <f>IF(ISBLANK(B26),"",VLOOKUP(B26,'各艇ﾃﾞｰﾀ'!$B$4:$G$51,2,FALSE))</f>
      </c>
      <c r="D26" s="75">
        <f>IF(ISBLANK(B26),"",VLOOKUP(B26,'各艇ﾃﾞｰﾀ'!$B$4:$G$51,3,FALSE))</f>
      </c>
      <c r="E26" s="88"/>
      <c r="F26" s="140"/>
      <c r="G26" s="56"/>
      <c r="H26" s="91">
        <f>IF(ISBLANK(B26),"",VLOOKUP(B26,'各艇ﾃﾞｰﾀ'!$B$4:$G$51,4,FALSE))</f>
      </c>
      <c r="I26" s="92"/>
      <c r="J26" s="56"/>
      <c r="K26" s="57"/>
      <c r="L26" s="90"/>
      <c r="M26" s="57"/>
      <c r="N26" s="232"/>
      <c r="O26" s="233"/>
      <c r="P26" s="234"/>
    </row>
    <row r="27" spans="1:16" s="4" customFormat="1" ht="14.25">
      <c r="A27" s="210" t="s">
        <v>138</v>
      </c>
      <c r="B27" s="46" t="s">
        <v>89</v>
      </c>
      <c r="C27" s="79"/>
      <c r="D27" s="203"/>
      <c r="E27" s="78"/>
      <c r="F27" s="138"/>
      <c r="G27" s="40"/>
      <c r="H27" s="86"/>
      <c r="I27" s="82"/>
      <c r="J27" s="40"/>
      <c r="K27" s="44"/>
      <c r="L27" s="80"/>
      <c r="M27" s="44"/>
      <c r="N27" s="238"/>
      <c r="O27" s="239"/>
      <c r="P27" s="240"/>
    </row>
    <row r="28" spans="1:16" ht="19.5" customHeight="1">
      <c r="A28" s="259" t="s">
        <v>90</v>
      </c>
      <c r="B28" s="268"/>
      <c r="C28" s="269"/>
      <c r="D28" s="250" t="s">
        <v>198</v>
      </c>
      <c r="E28" s="251"/>
      <c r="F28" s="252"/>
      <c r="G28" s="259" t="s">
        <v>204</v>
      </c>
      <c r="H28" s="260"/>
      <c r="I28" s="260"/>
      <c r="J28" s="260"/>
      <c r="K28" s="260"/>
      <c r="L28" s="260"/>
      <c r="M28" s="260"/>
      <c r="N28" s="260"/>
      <c r="O28" s="260"/>
      <c r="P28" s="261"/>
    </row>
    <row r="29" spans="1:16" ht="19.5" customHeight="1">
      <c r="A29" s="270"/>
      <c r="B29" s="271"/>
      <c r="C29" s="272"/>
      <c r="D29" s="253"/>
      <c r="E29" s="254"/>
      <c r="F29" s="255"/>
      <c r="G29" s="262"/>
      <c r="H29" s="263"/>
      <c r="I29" s="263"/>
      <c r="J29" s="263"/>
      <c r="K29" s="263"/>
      <c r="L29" s="263"/>
      <c r="M29" s="263"/>
      <c r="N29" s="263"/>
      <c r="O29" s="263"/>
      <c r="P29" s="264"/>
    </row>
    <row r="30" spans="1:16" ht="19.5" customHeight="1">
      <c r="A30" s="273"/>
      <c r="B30" s="274"/>
      <c r="C30" s="275"/>
      <c r="D30" s="253"/>
      <c r="E30" s="254"/>
      <c r="F30" s="255"/>
      <c r="G30" s="262"/>
      <c r="H30" s="263"/>
      <c r="I30" s="263"/>
      <c r="J30" s="263"/>
      <c r="K30" s="263"/>
      <c r="L30" s="263"/>
      <c r="M30" s="263"/>
      <c r="N30" s="263"/>
      <c r="O30" s="263"/>
      <c r="P30" s="264"/>
    </row>
    <row r="31" spans="1:16" ht="19.5" customHeight="1">
      <c r="A31" s="241" t="s">
        <v>140</v>
      </c>
      <c r="B31" s="242"/>
      <c r="C31" s="243"/>
      <c r="D31" s="256"/>
      <c r="E31" s="257"/>
      <c r="F31" s="258"/>
      <c r="G31" s="262"/>
      <c r="H31" s="263"/>
      <c r="I31" s="263"/>
      <c r="J31" s="263"/>
      <c r="K31" s="263"/>
      <c r="L31" s="263"/>
      <c r="M31" s="263"/>
      <c r="N31" s="263"/>
      <c r="O31" s="263"/>
      <c r="P31" s="264"/>
    </row>
    <row r="32" spans="1:16" ht="18" customHeight="1">
      <c r="A32" s="244"/>
      <c r="B32" s="245"/>
      <c r="C32" s="246"/>
      <c r="D32" s="250" t="s">
        <v>193</v>
      </c>
      <c r="E32" s="251"/>
      <c r="F32" s="252"/>
      <c r="G32" s="262"/>
      <c r="H32" s="263"/>
      <c r="I32" s="263"/>
      <c r="J32" s="263"/>
      <c r="K32" s="263"/>
      <c r="L32" s="263"/>
      <c r="M32" s="263"/>
      <c r="N32" s="263"/>
      <c r="O32" s="263"/>
      <c r="P32" s="264"/>
    </row>
    <row r="33" spans="1:16" ht="18" customHeight="1">
      <c r="A33" s="244"/>
      <c r="B33" s="245"/>
      <c r="C33" s="246"/>
      <c r="D33" s="253"/>
      <c r="E33" s="254"/>
      <c r="F33" s="255"/>
      <c r="G33" s="262"/>
      <c r="H33" s="263"/>
      <c r="I33" s="263"/>
      <c r="J33" s="263"/>
      <c r="K33" s="263"/>
      <c r="L33" s="263"/>
      <c r="M33" s="263"/>
      <c r="N33" s="263"/>
      <c r="O33" s="263"/>
      <c r="P33" s="264"/>
    </row>
    <row r="34" spans="1:16" ht="18" customHeight="1">
      <c r="A34" s="244"/>
      <c r="B34" s="245"/>
      <c r="C34" s="246"/>
      <c r="D34" s="253"/>
      <c r="E34" s="254"/>
      <c r="F34" s="255"/>
      <c r="G34" s="262"/>
      <c r="H34" s="263"/>
      <c r="I34" s="263"/>
      <c r="J34" s="263"/>
      <c r="K34" s="263"/>
      <c r="L34" s="263"/>
      <c r="M34" s="263"/>
      <c r="N34" s="263"/>
      <c r="O34" s="263"/>
      <c r="P34" s="264"/>
    </row>
    <row r="35" spans="1:16" ht="18" customHeight="1">
      <c r="A35" s="244"/>
      <c r="B35" s="245"/>
      <c r="C35" s="246"/>
      <c r="D35" s="253"/>
      <c r="E35" s="254"/>
      <c r="F35" s="255"/>
      <c r="G35" s="262"/>
      <c r="H35" s="263"/>
      <c r="I35" s="263"/>
      <c r="J35" s="263"/>
      <c r="K35" s="263"/>
      <c r="L35" s="263"/>
      <c r="M35" s="263"/>
      <c r="N35" s="263"/>
      <c r="O35" s="263"/>
      <c r="P35" s="264"/>
    </row>
    <row r="36" spans="1:16" ht="24" customHeight="1">
      <c r="A36" s="244"/>
      <c r="B36" s="245"/>
      <c r="C36" s="246"/>
      <c r="D36" s="253"/>
      <c r="E36" s="254"/>
      <c r="F36" s="255"/>
      <c r="G36" s="262"/>
      <c r="H36" s="263"/>
      <c r="I36" s="263"/>
      <c r="J36" s="263"/>
      <c r="K36" s="263"/>
      <c r="L36" s="263"/>
      <c r="M36" s="263"/>
      <c r="N36" s="263"/>
      <c r="O36" s="263"/>
      <c r="P36" s="264"/>
    </row>
    <row r="37" spans="1:16" ht="32.25" customHeight="1">
      <c r="A37" s="247"/>
      <c r="B37" s="248"/>
      <c r="C37" s="249"/>
      <c r="D37" s="256"/>
      <c r="E37" s="257"/>
      <c r="F37" s="258"/>
      <c r="G37" s="265"/>
      <c r="H37" s="266"/>
      <c r="I37" s="266"/>
      <c r="J37" s="266"/>
      <c r="K37" s="266"/>
      <c r="L37" s="266"/>
      <c r="M37" s="266"/>
      <c r="N37" s="266"/>
      <c r="O37" s="266"/>
      <c r="P37" s="267"/>
    </row>
  </sheetData>
  <sheetProtection password="EDAE" sheet="1" formatCells="0"/>
  <mergeCells count="31">
    <mergeCell ref="N20:P20"/>
    <mergeCell ref="N6:P6"/>
    <mergeCell ref="N13:P13"/>
    <mergeCell ref="N8:P8"/>
    <mergeCell ref="N10:P10"/>
    <mergeCell ref="N11:P11"/>
    <mergeCell ref="N7:P7"/>
    <mergeCell ref="N17:P17"/>
    <mergeCell ref="N9:P9"/>
    <mergeCell ref="N4:P4"/>
    <mergeCell ref="N12:P12"/>
    <mergeCell ref="N14:P14"/>
    <mergeCell ref="D1:H1"/>
    <mergeCell ref="B2:I2"/>
    <mergeCell ref="N5:P5"/>
    <mergeCell ref="A31:C37"/>
    <mergeCell ref="N27:P27"/>
    <mergeCell ref="D28:F31"/>
    <mergeCell ref="D32:F37"/>
    <mergeCell ref="G28:P37"/>
    <mergeCell ref="A28:C30"/>
    <mergeCell ref="N26:P26"/>
    <mergeCell ref="N24:P24"/>
    <mergeCell ref="N25:P25"/>
    <mergeCell ref="N15:P15"/>
    <mergeCell ref="N18:P18"/>
    <mergeCell ref="N19:P19"/>
    <mergeCell ref="N23:P23"/>
    <mergeCell ref="N22:P22"/>
    <mergeCell ref="N21:P21"/>
    <mergeCell ref="N16:P16"/>
  </mergeCells>
  <printOptions/>
  <pageMargins left="0.31" right="0.26" top="0.16" bottom="0.27" header="0.5118110236220472" footer="0.42"/>
  <pageSetup horizontalDpi="200" verticalDpi="2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SheetLayoutView="75" zoomScalePageLayoutView="0" workbookViewId="0" topLeftCell="A1">
      <selection activeCell="B1" sqref="B1"/>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25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9.375" style="2" customWidth="1"/>
    <col min="12" max="12" width="7.875" style="2" customWidth="1"/>
    <col min="13" max="13" width="8.875" style="2" customWidth="1"/>
    <col min="14" max="14" width="12.00390625" style="2" customWidth="1"/>
    <col min="15" max="15" width="11.25390625" style="2" customWidth="1"/>
    <col min="16" max="16" width="2.25390625" style="2" customWidth="1"/>
    <col min="17" max="17" width="8.375" style="2" customWidth="1"/>
    <col min="18" max="16384" width="9.00390625" style="2" customWidth="1"/>
  </cols>
  <sheetData>
    <row r="1" spans="2:15" ht="18.75" customHeight="1">
      <c r="B1" s="3"/>
      <c r="D1" s="287">
        <v>40958</v>
      </c>
      <c r="E1" s="287"/>
      <c r="F1" s="287"/>
      <c r="G1" s="287"/>
      <c r="H1" s="287"/>
      <c r="K1" s="8" t="s">
        <v>4</v>
      </c>
      <c r="L1" s="34" t="s">
        <v>159</v>
      </c>
      <c r="M1" s="8" t="s">
        <v>5</v>
      </c>
      <c r="N1" s="6">
        <v>40958</v>
      </c>
      <c r="O1" s="20">
        <v>0.4375</v>
      </c>
    </row>
    <row r="2" spans="2:15" ht="18.75" customHeight="1">
      <c r="B2" s="288" t="s">
        <v>219</v>
      </c>
      <c r="C2" s="288"/>
      <c r="D2" s="288"/>
      <c r="E2" s="288"/>
      <c r="F2" s="288"/>
      <c r="G2" s="288"/>
      <c r="H2" s="288"/>
      <c r="I2" s="280"/>
      <c r="J2" s="21"/>
      <c r="K2" s="10">
        <v>9.6</v>
      </c>
      <c r="L2" s="31" t="s">
        <v>6</v>
      </c>
      <c r="M2" s="9" t="s">
        <v>7</v>
      </c>
      <c r="N2" s="11">
        <v>16</v>
      </c>
      <c r="O2" s="7" t="s">
        <v>8</v>
      </c>
    </row>
    <row r="3" ht="12" customHeight="1">
      <c r="G3" s="225"/>
    </row>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4" t="s">
        <v>209</v>
      </c>
      <c r="I5" s="15" t="s">
        <v>27</v>
      </c>
      <c r="J5" s="15" t="s">
        <v>26</v>
      </c>
      <c r="K5" s="15" t="s">
        <v>28</v>
      </c>
      <c r="L5" s="15" t="s">
        <v>29</v>
      </c>
      <c r="M5" s="15"/>
      <c r="N5" s="281"/>
      <c r="O5" s="282"/>
      <c r="P5" s="283"/>
    </row>
    <row r="6" spans="1:16" s="4" customFormat="1" ht="14.25">
      <c r="A6" s="208" t="s">
        <v>112</v>
      </c>
      <c r="B6" s="35">
        <v>6352</v>
      </c>
      <c r="C6" s="74" t="str">
        <f>IF(ISBLANK(B6),"",VLOOKUP(B6,'各艇ﾃﾞｰﾀ'!$B$4:$G$51,2,FALSE))</f>
        <v>ｸﾞﾗﾝｱﾙﾏｼﾞﾛ</v>
      </c>
      <c r="D6" s="75">
        <f>IF(ISBLANK(B6),"",VLOOKUP(B6,'各艇ﾃﾞｰﾀ'!$B$4:$G$49,3,FALSE))</f>
        <v>9.65</v>
      </c>
      <c r="E6" s="73">
        <v>2</v>
      </c>
      <c r="F6" s="137">
        <v>0.5347685185185186</v>
      </c>
      <c r="G6" s="35">
        <f aca="true" t="shared" si="0" ref="G6:G19">(F6-$O$1)*86400.049</f>
        <v>8404.004766157414</v>
      </c>
      <c r="H6" s="76">
        <f>IF(ISBLANK(B6),"",VLOOKUP(B6,'各艇ﾃﾞｰﾀ'!$B$4:$G$49,4,FALSE))</f>
        <v>764</v>
      </c>
      <c r="I6" s="77">
        <v>0</v>
      </c>
      <c r="J6" s="35">
        <f aca="true" t="shared" si="1" ref="J6:J19">G6-H6*$K$2</f>
        <v>1069.604766157414</v>
      </c>
      <c r="K6" s="37">
        <f aca="true" t="shared" si="2" ref="K6:K19">(J6-$J$6)/$K$2</f>
        <v>0</v>
      </c>
      <c r="L6" s="75">
        <f aca="true" t="shared" si="3" ref="L6:L19">$K$2/(G6/3600)</f>
        <v>4.112325130891372</v>
      </c>
      <c r="M6" s="37">
        <f aca="true" t="shared" si="4" ref="M6:M19">20*($N$2+1-A6)/$N$2</f>
        <v>20</v>
      </c>
      <c r="N6" s="284"/>
      <c r="O6" s="285"/>
      <c r="P6" s="286"/>
    </row>
    <row r="7" spans="1:16" s="4" customFormat="1" ht="14.25">
      <c r="A7" s="209" t="s">
        <v>144</v>
      </c>
      <c r="B7" s="40">
        <v>380</v>
      </c>
      <c r="C7" s="79" t="str">
        <f>IF(ISBLANK(B7),"",VLOOKUP(B7,'各艇ﾃﾞｰﾀ'!$B$4:$G$51,2,FALSE))</f>
        <v>テティス 4</v>
      </c>
      <c r="D7" s="80">
        <f>IF(ISBLANK(B7),"",VLOOKUP(B7,'各艇ﾃﾞｰﾀ'!$B$4:$G$49,3,FALSE))</f>
        <v>10.15</v>
      </c>
      <c r="E7" s="78">
        <v>1</v>
      </c>
      <c r="F7" s="138">
        <v>0.5331481481481481</v>
      </c>
      <c r="G7" s="40">
        <f t="shared" si="0"/>
        <v>8264.00468675926</v>
      </c>
      <c r="H7" s="81">
        <f>IF(ISBLANK(B7),"",VLOOKUP(B7,'各艇ﾃﾞｰﾀ'!$B$4:$G$49,4,FALSE))</f>
        <v>749</v>
      </c>
      <c r="I7" s="82">
        <v>0</v>
      </c>
      <c r="J7" s="40">
        <f t="shared" si="1"/>
        <v>1073.6046867592595</v>
      </c>
      <c r="K7" s="44">
        <f t="shared" si="2"/>
        <v>0.4166583960255821</v>
      </c>
      <c r="L7" s="80">
        <f t="shared" si="3"/>
        <v>4.181991819943262</v>
      </c>
      <c r="M7" s="44">
        <f t="shared" si="4"/>
        <v>18.75</v>
      </c>
      <c r="N7" s="235"/>
      <c r="O7" s="236"/>
      <c r="P7" s="237"/>
    </row>
    <row r="8" spans="1:16" s="4" customFormat="1" ht="14.25">
      <c r="A8" s="209" t="s">
        <v>145</v>
      </c>
      <c r="B8" s="40">
        <v>162</v>
      </c>
      <c r="C8" s="79" t="str">
        <f>IF(ISBLANK(B8),"",VLOOKUP(B8,'各艇ﾃﾞｰﾀ'!$B$4:$G$51,2,FALSE))</f>
        <v>ﾌｪﾆｯｸｽ</v>
      </c>
      <c r="D8" s="80">
        <f>IF(ISBLANK(B8),"",VLOOKUP(B8,'各艇ﾃﾞｰﾀ'!$B$4:$G$49,3,FALSE))</f>
        <v>8.7</v>
      </c>
      <c r="E8" s="78">
        <v>6</v>
      </c>
      <c r="F8" s="138">
        <v>0.5394328703703704</v>
      </c>
      <c r="G8" s="40">
        <f t="shared" si="0"/>
        <v>8807.004994710647</v>
      </c>
      <c r="H8" s="81">
        <f>IF(ISBLANK(B8),"",VLOOKUP(B8,'各艇ﾃﾞｰﾀ'!$B$4:$G$49,4,FALSE))</f>
        <v>795.7180687071362</v>
      </c>
      <c r="I8" s="82">
        <v>0</v>
      </c>
      <c r="J8" s="40">
        <f t="shared" si="1"/>
        <v>1168.1115351221397</v>
      </c>
      <c r="K8" s="44">
        <f t="shared" si="2"/>
        <v>10.261121767158937</v>
      </c>
      <c r="L8" s="80">
        <f t="shared" si="3"/>
        <v>3.9241490178279914</v>
      </c>
      <c r="M8" s="44">
        <f t="shared" si="4"/>
        <v>17.5</v>
      </c>
      <c r="N8" s="235"/>
      <c r="O8" s="236"/>
      <c r="P8" s="237"/>
    </row>
    <row r="9" spans="1:16" s="4" customFormat="1" ht="14.25">
      <c r="A9" s="209" t="s">
        <v>130</v>
      </c>
      <c r="B9" s="40">
        <v>1733</v>
      </c>
      <c r="C9" s="79" t="str">
        <f>IF(ISBLANK(B9),"",VLOOKUP(B9,'各艇ﾃﾞｰﾀ'!$B$4:$G$51,2,FALSE))</f>
        <v>ＵＦＯ</v>
      </c>
      <c r="D9" s="80">
        <f>IF(ISBLANK(B9),"",VLOOKUP(B9,'各艇ﾃﾞｰﾀ'!$B$4:$G$49,3,FALSE))</f>
        <v>9.65</v>
      </c>
      <c r="E9" s="78">
        <v>4</v>
      </c>
      <c r="F9" s="138">
        <v>0.5370023148148148</v>
      </c>
      <c r="G9" s="40">
        <f t="shared" si="0"/>
        <v>8597.00487561342</v>
      </c>
      <c r="H9" s="81">
        <f>IF(ISBLANK(B9),"",VLOOKUP(B9,'各艇ﾃﾞｰﾀ'!$B$4:$G$49,4,FALSE))</f>
        <v>764.1983157606301</v>
      </c>
      <c r="I9" s="82">
        <v>0</v>
      </c>
      <c r="J9" s="40">
        <f t="shared" si="1"/>
        <v>1260.7010443113713</v>
      </c>
      <c r="K9" s="44">
        <f t="shared" si="2"/>
        <v>19.9058623077039</v>
      </c>
      <c r="L9" s="80">
        <f t="shared" si="3"/>
        <v>4.02000469931501</v>
      </c>
      <c r="M9" s="193">
        <f t="shared" si="4"/>
        <v>16.25</v>
      </c>
      <c r="N9" s="235"/>
      <c r="O9" s="236"/>
      <c r="P9" s="237"/>
    </row>
    <row r="10" spans="1:16" s="4" customFormat="1" ht="14.25">
      <c r="A10" s="210" t="s">
        <v>135</v>
      </c>
      <c r="B10" s="46">
        <v>6166</v>
      </c>
      <c r="C10" s="84" t="str">
        <f>IF(ISBLANK(B10),"",VLOOKUP(B10,'各艇ﾃﾞｰﾀ'!$B$4:$G$51,2,FALSE))</f>
        <v>HAURAKI</v>
      </c>
      <c r="D10" s="85">
        <f>IF(ISBLANK(B10),"",VLOOKUP(B10,'各艇ﾃﾞｰﾀ'!$B$4:$G$49,3,FALSE))</f>
        <v>9.95</v>
      </c>
      <c r="E10" s="83">
        <v>3</v>
      </c>
      <c r="F10" s="139">
        <v>0.5366550925925926</v>
      </c>
      <c r="G10" s="46">
        <f t="shared" si="0"/>
        <v>8567.004858599536</v>
      </c>
      <c r="H10" s="86">
        <f>IF(ISBLANK(B10),"",VLOOKUP(B10,'各艇ﾃﾞｰﾀ'!$B$4:$G$49,4,FALSE))</f>
        <v>755.1282656636556</v>
      </c>
      <c r="I10" s="87">
        <v>0</v>
      </c>
      <c r="J10" s="46">
        <f t="shared" si="1"/>
        <v>1317.7735082284416</v>
      </c>
      <c r="K10" s="49">
        <f t="shared" si="2"/>
        <v>25.850910632398723</v>
      </c>
      <c r="L10" s="85">
        <f t="shared" si="3"/>
        <v>4.034081989028962</v>
      </c>
      <c r="M10" s="49">
        <f t="shared" si="4"/>
        <v>15</v>
      </c>
      <c r="N10" s="238"/>
      <c r="O10" s="239"/>
      <c r="P10" s="240"/>
    </row>
    <row r="11" spans="1:16" s="4" customFormat="1" ht="14.25">
      <c r="A11" s="211" t="s">
        <v>147</v>
      </c>
      <c r="B11" s="56">
        <v>312</v>
      </c>
      <c r="C11" s="89" t="str">
        <f>IF(ISBLANK(B11),"",VLOOKUP(B11,'各艇ﾃﾞｰﾀ'!$B$4:$G$51,2,FALSE))</f>
        <v>はやとり</v>
      </c>
      <c r="D11" s="90">
        <f>IF(ISBLANK(B11),"",VLOOKUP(B11,'各艇ﾃﾞｰﾀ'!$B$4:$G$49,3,FALSE))</f>
        <v>8.45</v>
      </c>
      <c r="E11" s="88">
        <v>8</v>
      </c>
      <c r="F11" s="140">
        <v>0.5422569444444444</v>
      </c>
      <c r="G11" s="56">
        <f t="shared" si="0"/>
        <v>9051.005133090273</v>
      </c>
      <c r="H11" s="91">
        <f>IF(ISBLANK(B11),"",VLOOKUP(B11,'各艇ﾃﾞｰﾀ'!$B$4:$G$49,4,FALSE))</f>
        <v>804.8178720644472</v>
      </c>
      <c r="I11" s="92">
        <v>0</v>
      </c>
      <c r="J11" s="56">
        <f t="shared" si="1"/>
        <v>1324.75356127158</v>
      </c>
      <c r="K11" s="57">
        <f t="shared" si="2"/>
        <v>26.577999491058982</v>
      </c>
      <c r="L11" s="90">
        <f t="shared" si="3"/>
        <v>3.8183604463607486</v>
      </c>
      <c r="M11" s="37">
        <f t="shared" si="4"/>
        <v>13.75</v>
      </c>
      <c r="N11" s="232"/>
      <c r="O11" s="233"/>
      <c r="P11" s="234"/>
    </row>
    <row r="12" spans="1:16" s="4" customFormat="1" ht="14.25">
      <c r="A12" s="209" t="s">
        <v>148</v>
      </c>
      <c r="B12" s="40">
        <v>321</v>
      </c>
      <c r="C12" s="79" t="str">
        <f>IF(ISBLANK(B12),"",VLOOKUP(B12,'各艇ﾃﾞｰﾀ'!$B$4:$G$51,2,FALSE))</f>
        <v>ケロニア</v>
      </c>
      <c r="D12" s="80">
        <f>IF(ISBLANK(B12),"",VLOOKUP(B12,'各艇ﾃﾞｰﾀ'!$B$4:$G$49,3,FALSE))</f>
        <v>9.05</v>
      </c>
      <c r="E12" s="78">
        <v>7</v>
      </c>
      <c r="F12" s="138">
        <v>0.5415856481481481</v>
      </c>
      <c r="G12" s="40">
        <f t="shared" si="0"/>
        <v>8993.005100196759</v>
      </c>
      <c r="H12" s="81">
        <f>IF(ISBLANK(B12),"",VLOOKUP(B12,'各艇ﾃﾞｰﾀ'!$B$4:$G$49,4,FALSE))</f>
        <v>783.5717724894176</v>
      </c>
      <c r="I12" s="82">
        <v>0</v>
      </c>
      <c r="J12" s="40">
        <f t="shared" si="1"/>
        <v>1470.7160842983494</v>
      </c>
      <c r="K12" s="44">
        <f t="shared" si="2"/>
        <v>41.78242897301412</v>
      </c>
      <c r="L12" s="80">
        <f t="shared" si="3"/>
        <v>3.8429868119660977</v>
      </c>
      <c r="M12" s="44">
        <f t="shared" si="4"/>
        <v>12.5</v>
      </c>
      <c r="N12" s="235"/>
      <c r="O12" s="236"/>
      <c r="P12" s="237"/>
    </row>
    <row r="13" spans="1:16" s="4" customFormat="1" ht="14.25">
      <c r="A13" s="209" t="s">
        <v>149</v>
      </c>
      <c r="B13" s="40">
        <v>4400</v>
      </c>
      <c r="C13" s="79" t="str">
        <f>IF(ISBLANK(B13),"",VLOOKUP(B13,'各艇ﾃﾞｰﾀ'!$B$4:$G$51,2,FALSE))</f>
        <v>アイデアル</v>
      </c>
      <c r="D13" s="80">
        <f>IF(ISBLANK(B13),"",VLOOKUP(B13,'各艇ﾃﾞｰﾀ'!$B$4:$G$49,3,FALSE))</f>
        <v>7.8</v>
      </c>
      <c r="E13" s="78">
        <v>10</v>
      </c>
      <c r="F13" s="138">
        <v>0.5480787037037037</v>
      </c>
      <c r="G13" s="40">
        <f t="shared" si="0"/>
        <v>9554.005418356483</v>
      </c>
      <c r="H13" s="81">
        <f>IF(ISBLANK(B13),"",VLOOKUP(B13,'各艇ﾃﾞｰﾀ'!$B$4:$G$49,4,FALSE))</f>
        <v>830.3378464871181</v>
      </c>
      <c r="I13" s="82">
        <v>0</v>
      </c>
      <c r="J13" s="40">
        <f t="shared" si="1"/>
        <v>1582.7620920801492</v>
      </c>
      <c r="K13" s="44">
        <f t="shared" si="2"/>
        <v>53.45388811695159</v>
      </c>
      <c r="L13" s="80">
        <f t="shared" si="3"/>
        <v>3.6173310027225365</v>
      </c>
      <c r="M13" s="44">
        <f t="shared" si="4"/>
        <v>11.25</v>
      </c>
      <c r="N13" s="235"/>
      <c r="O13" s="236"/>
      <c r="P13" s="237"/>
    </row>
    <row r="14" spans="1:16" s="4" customFormat="1" ht="14.25">
      <c r="A14" s="209" t="s">
        <v>150</v>
      </c>
      <c r="B14" s="40">
        <v>5752</v>
      </c>
      <c r="C14" s="79" t="str">
        <f>IF(ISBLANK(B14),"",VLOOKUP(B14,'各艇ﾃﾞｰﾀ'!$B$4:$G$51,2,FALSE))</f>
        <v>アルファ</v>
      </c>
      <c r="D14" s="80">
        <f>IF(ISBLANK(B14),"",VLOOKUP(B14,'各艇ﾃﾞｰﾀ'!$B$4:$G$49,3,FALSE))</f>
        <v>10.25</v>
      </c>
      <c r="E14" s="78">
        <v>5</v>
      </c>
      <c r="F14" s="138">
        <v>0.5388425925925926</v>
      </c>
      <c r="G14" s="40">
        <f t="shared" si="0"/>
        <v>8756.004965787037</v>
      </c>
      <c r="H14" s="81">
        <f>IF(ISBLANK(B14),"",VLOOKUP(B14,'各艇ﾃﾞｰﾀ'!$B$4:$G$49,4,FALSE))</f>
        <v>746</v>
      </c>
      <c r="I14" s="82">
        <v>0</v>
      </c>
      <c r="J14" s="40">
        <f t="shared" si="1"/>
        <v>1594.4049657870373</v>
      </c>
      <c r="K14" s="44">
        <f t="shared" si="2"/>
        <v>54.66668746141911</v>
      </c>
      <c r="L14" s="80">
        <f t="shared" si="3"/>
        <v>3.947005527639461</v>
      </c>
      <c r="M14" s="207">
        <f t="shared" si="4"/>
        <v>10</v>
      </c>
      <c r="N14" s="235"/>
      <c r="O14" s="236"/>
      <c r="P14" s="237"/>
    </row>
    <row r="15" spans="1:16" s="4" customFormat="1" ht="14.25">
      <c r="A15" s="210" t="s">
        <v>151</v>
      </c>
      <c r="B15" s="46">
        <v>1611</v>
      </c>
      <c r="C15" s="84" t="str">
        <f>IF(ISBLANK(B15),"",VLOOKUP(B15,'各艇ﾃﾞｰﾀ'!$B$4:$G$51,2,FALSE))</f>
        <v>ﾈﾌﾟﾁｭｰﾝXⅡ</v>
      </c>
      <c r="D15" s="85">
        <f>IF(ISBLANK(B15),"",VLOOKUP(B15,'各艇ﾃﾞｰﾀ'!$B$4:$G$49,3,FALSE))</f>
        <v>8.45</v>
      </c>
      <c r="E15" s="83">
        <v>9</v>
      </c>
      <c r="F15" s="139">
        <v>0.5464930555555555</v>
      </c>
      <c r="G15" s="46">
        <f t="shared" si="0"/>
        <v>9417.005340659716</v>
      </c>
      <c r="H15" s="86">
        <f>IF(ISBLANK(B15),"",VLOOKUP(B15,'各艇ﾃﾞｰﾀ'!$B$4:$G$49,4,FALSE))</f>
        <v>804.8178720644472</v>
      </c>
      <c r="I15" s="87">
        <v>0</v>
      </c>
      <c r="J15" s="46">
        <f t="shared" si="1"/>
        <v>1690.753768841023</v>
      </c>
      <c r="K15" s="49">
        <f t="shared" si="2"/>
        <v>64.70302111287594</v>
      </c>
      <c r="L15" s="85">
        <f t="shared" si="3"/>
        <v>3.6699565041957247</v>
      </c>
      <c r="M15" s="49">
        <f t="shared" si="4"/>
        <v>8.75</v>
      </c>
      <c r="N15" s="238"/>
      <c r="O15" s="239"/>
      <c r="P15" s="240"/>
    </row>
    <row r="16" spans="1:16" s="4" customFormat="1" ht="14.25">
      <c r="A16" s="208" t="s">
        <v>131</v>
      </c>
      <c r="B16" s="35">
        <v>4469</v>
      </c>
      <c r="C16" s="74" t="str">
        <f>IF(ISBLANK(B16),"",VLOOKUP(B16,'各艇ﾃﾞｰﾀ'!$B$4:$G$51,2,FALSE))</f>
        <v>未央</v>
      </c>
      <c r="D16" s="90">
        <f>IF(ISBLANK(B16),"",VLOOKUP(B16,'各艇ﾃﾞｰﾀ'!$B$4:$G$49,3,FALSE))</f>
        <v>7</v>
      </c>
      <c r="E16" s="73">
        <v>11</v>
      </c>
      <c r="F16" s="137">
        <v>0.5570370370370371</v>
      </c>
      <c r="G16" s="35">
        <f t="shared" si="0"/>
        <v>10328.005857314822</v>
      </c>
      <c r="H16" s="91">
        <f>IF(ISBLANK(B16),"",VLOOKUP(B16,'各艇ﾃﾞｰﾀ'!$B$4:$G$49,4,FALSE))</f>
        <v>866.1308203737126</v>
      </c>
      <c r="I16" s="77">
        <v>0</v>
      </c>
      <c r="J16" s="35">
        <f t="shared" si="1"/>
        <v>2013.1499817271815</v>
      </c>
      <c r="K16" s="37">
        <f t="shared" si="2"/>
        <v>98.28595995518413</v>
      </c>
      <c r="L16" s="75">
        <f t="shared" si="3"/>
        <v>3.346241324555683</v>
      </c>
      <c r="M16" s="37">
        <f t="shared" si="4"/>
        <v>7.5</v>
      </c>
      <c r="N16" s="284"/>
      <c r="O16" s="285"/>
      <c r="P16" s="286"/>
    </row>
    <row r="17" spans="1:16" s="4" customFormat="1" ht="14.25">
      <c r="A17" s="209" t="s">
        <v>132</v>
      </c>
      <c r="B17" s="40">
        <v>319</v>
      </c>
      <c r="C17" s="79" t="str">
        <f>IF(ISBLANK(B17),"",VLOOKUP(B17,'各艇ﾃﾞｰﾀ'!$B$4:$G$51,2,FALSE))</f>
        <v>かまくら</v>
      </c>
      <c r="D17" s="80">
        <f>IF(ISBLANK(B17),"",VLOOKUP(B17,'各艇ﾃﾞｰﾀ'!$B$4:$G$49,3,FALSE))</f>
        <v>7</v>
      </c>
      <c r="E17" s="78">
        <v>12</v>
      </c>
      <c r="F17" s="138">
        <v>0.5606018518518519</v>
      </c>
      <c r="G17" s="40">
        <f t="shared" si="0"/>
        <v>10636.00603199074</v>
      </c>
      <c r="H17" s="81">
        <f>IF(ISBLANK(B17),"",VLOOKUP(B17,'各艇ﾃﾞｰﾀ'!$B$4:$G$49,4,FALSE))</f>
        <v>866.1308203737126</v>
      </c>
      <c r="I17" s="82">
        <v>0</v>
      </c>
      <c r="J17" s="40">
        <f t="shared" si="1"/>
        <v>2321.1501564031005</v>
      </c>
      <c r="K17" s="44">
        <f t="shared" si="2"/>
        <v>130.36931148392569</v>
      </c>
      <c r="L17" s="80">
        <f t="shared" si="3"/>
        <v>3.2493400150442944</v>
      </c>
      <c r="M17" s="44">
        <f t="shared" si="4"/>
        <v>6.25</v>
      </c>
      <c r="N17" s="235"/>
      <c r="O17" s="236"/>
      <c r="P17" s="237"/>
    </row>
    <row r="18" spans="1:16" s="4" customFormat="1" ht="14.25">
      <c r="A18" s="209" t="s">
        <v>152</v>
      </c>
      <c r="B18" s="40">
        <v>346</v>
      </c>
      <c r="C18" s="79" t="str">
        <f>IF(ISBLANK(B18),"",VLOOKUP(B18,'各艇ﾃﾞｰﾀ'!$B$4:$G$51,2,FALSE))</f>
        <v>飛車角</v>
      </c>
      <c r="D18" s="80">
        <f>IF(ISBLANK(B18),"",VLOOKUP(B18,'各艇ﾃﾞｰﾀ'!$B$4:$G$49,3,FALSE))</f>
        <v>8.65</v>
      </c>
      <c r="E18" s="78">
        <v>13</v>
      </c>
      <c r="F18" s="138">
        <v>0.5613425925925926</v>
      </c>
      <c r="G18" s="40">
        <f t="shared" si="0"/>
        <v>10700.006068287033</v>
      </c>
      <c r="H18" s="81">
        <f>IF(ISBLANK(B18),"",VLOOKUP(B18,'各艇ﾃﾞｰﾀ'!$B$4:$G$49,4,FALSE))</f>
        <v>797.5087312734175</v>
      </c>
      <c r="I18" s="82">
        <v>0</v>
      </c>
      <c r="J18" s="40">
        <f t="shared" si="1"/>
        <v>3043.9222480622257</v>
      </c>
      <c r="K18" s="44">
        <f t="shared" si="2"/>
        <v>205.65807103175123</v>
      </c>
      <c r="L18" s="80">
        <f t="shared" si="3"/>
        <v>3.2299047102814136</v>
      </c>
      <c r="M18" s="44">
        <f t="shared" si="4"/>
        <v>5</v>
      </c>
      <c r="N18" s="235"/>
      <c r="O18" s="236"/>
      <c r="P18" s="237"/>
    </row>
    <row r="19" spans="1:16" s="4" customFormat="1" ht="14.25">
      <c r="A19" s="209" t="s">
        <v>153</v>
      </c>
      <c r="B19" s="186">
        <v>2640</v>
      </c>
      <c r="C19" s="187" t="str">
        <f>IF(ISBLANK(B19),"",VLOOKUP(B19,'各艇ﾃﾞｰﾀ'!$B$4:$G$51,2,FALSE))</f>
        <v>ｻﾝﾋﾞｰﾑ3</v>
      </c>
      <c r="D19" s="188">
        <f>IF(ISBLANK(B19),"",VLOOKUP(B19,'各艇ﾃﾞｰﾀ'!$B$4:$G$49,3,FALSE))</f>
        <v>7.15</v>
      </c>
      <c r="E19" s="189">
        <v>14</v>
      </c>
      <c r="F19" s="190">
        <v>0.580324074074074</v>
      </c>
      <c r="G19" s="186">
        <f t="shared" si="0"/>
        <v>12340.006998379627</v>
      </c>
      <c r="H19" s="191">
        <f>IF(ISBLANK(B19),"",VLOOKUP(B19,'各艇ﾃﾞｰﾀ'!$B$4:$G$49,4,FALSE))</f>
        <v>859</v>
      </c>
      <c r="I19" s="192">
        <v>0</v>
      </c>
      <c r="J19" s="186">
        <f t="shared" si="1"/>
        <v>4093.606998379628</v>
      </c>
      <c r="K19" s="193">
        <f t="shared" si="2"/>
        <v>315.0002325231473</v>
      </c>
      <c r="L19" s="188">
        <f t="shared" si="3"/>
        <v>2.8006467098874492</v>
      </c>
      <c r="M19" s="207">
        <f t="shared" si="4"/>
        <v>3.75</v>
      </c>
      <c r="N19" s="235"/>
      <c r="O19" s="236"/>
      <c r="P19" s="237"/>
    </row>
    <row r="20" spans="1:16" s="4" customFormat="1" ht="14.25">
      <c r="A20" s="210"/>
      <c r="B20" s="194">
        <v>4323</v>
      </c>
      <c r="C20" s="84" t="str">
        <f>IF(ISBLANK(B20),"",VLOOKUP(B20,'各艇ﾃﾞｰﾀ'!$B$4:$G$51,2,FALSE))</f>
        <v>飛天</v>
      </c>
      <c r="D20" s="85"/>
      <c r="E20" s="83"/>
      <c r="F20" s="139"/>
      <c r="G20" s="46"/>
      <c r="H20" s="86"/>
      <c r="I20" s="87"/>
      <c r="J20" s="46"/>
      <c r="K20" s="49"/>
      <c r="L20" s="85"/>
      <c r="M20" s="49">
        <v>1</v>
      </c>
      <c r="N20" s="238" t="s">
        <v>207</v>
      </c>
      <c r="O20" s="239"/>
      <c r="P20" s="240"/>
    </row>
    <row r="21" spans="1:16" s="4" customFormat="1" ht="14.25">
      <c r="A21" s="211"/>
      <c r="B21" s="56">
        <v>164</v>
      </c>
      <c r="C21" s="89" t="str">
        <f>IF(ISBLANK(B21),"",VLOOKUP(B21,'各艇ﾃﾞｰﾀ'!$B$4:$G$51,2,FALSE))</f>
        <v>さがみ</v>
      </c>
      <c r="D21" s="90"/>
      <c r="E21" s="88"/>
      <c r="F21" s="140"/>
      <c r="G21" s="56"/>
      <c r="H21" s="91"/>
      <c r="I21" s="92"/>
      <c r="J21" s="56"/>
      <c r="K21" s="57"/>
      <c r="L21" s="90"/>
      <c r="M21" s="205">
        <v>1</v>
      </c>
      <c r="N21" s="232" t="s">
        <v>207</v>
      </c>
      <c r="O21" s="233"/>
      <c r="P21" s="234"/>
    </row>
    <row r="22" spans="1:16" s="4" customFormat="1" ht="14.25">
      <c r="A22" s="209"/>
      <c r="B22" s="40"/>
      <c r="C22" s="79">
        <f>IF(ISBLANK(B22),"",VLOOKUP(B22,'各艇ﾃﾞｰﾀ'!$B$4:$G$51,2,FALSE))</f>
      </c>
      <c r="D22" s="80">
        <f>IF(ISBLANK(B22),"",VLOOKUP(B22,'各艇ﾃﾞｰﾀ'!$B$4:$G$49,3,FALSE))</f>
      </c>
      <c r="E22" s="78"/>
      <c r="F22" s="138"/>
      <c r="G22" s="40"/>
      <c r="H22" s="81"/>
      <c r="I22" s="82"/>
      <c r="J22" s="40"/>
      <c r="K22" s="44"/>
      <c r="L22" s="80"/>
      <c r="M22" s="44"/>
      <c r="N22" s="235"/>
      <c r="O22" s="236"/>
      <c r="P22" s="237"/>
    </row>
    <row r="23" spans="1:16" s="4" customFormat="1" ht="14.25">
      <c r="A23" s="209"/>
      <c r="B23" s="40"/>
      <c r="C23" s="79">
        <f>IF(ISBLANK(B23),"",VLOOKUP(B23,'各艇ﾃﾞｰﾀ'!$B$4:$G$51,2,FALSE))</f>
      </c>
      <c r="D23" s="80">
        <f>IF(ISBLANK(B23),"",VLOOKUP(B23,'各艇ﾃﾞｰﾀ'!$B$4:$G$49,3,FALSE))</f>
      </c>
      <c r="E23" s="78"/>
      <c r="F23" s="138"/>
      <c r="G23" s="40"/>
      <c r="H23" s="81">
        <f>IF(ISBLANK(B23),"",VLOOKUP(B23,'各艇ﾃﾞｰﾀ'!$B$4:$G$49,5,FALSE))</f>
      </c>
      <c r="I23" s="82"/>
      <c r="J23" s="40"/>
      <c r="K23" s="44"/>
      <c r="L23" s="80"/>
      <c r="M23" s="44"/>
      <c r="N23" s="289"/>
      <c r="O23" s="290"/>
      <c r="P23" s="291"/>
    </row>
    <row r="24" spans="1:16" s="4" customFormat="1" ht="14.25">
      <c r="A24" s="209"/>
      <c r="B24" s="40"/>
      <c r="C24" s="79">
        <f>IF(ISBLANK(B24),"",VLOOKUP(B24,'各艇ﾃﾞｰﾀ'!$B$4:$G$51,2,FALSE))</f>
      </c>
      <c r="D24" s="80">
        <f>IF(ISBLANK(B24),"",VLOOKUP(B24,'各艇ﾃﾞｰﾀ'!$B$4:$G$49,3,FALSE))</f>
      </c>
      <c r="E24" s="78"/>
      <c r="F24" s="138"/>
      <c r="G24" s="40"/>
      <c r="H24" s="81">
        <f>IF(ISBLANK(B24),"",VLOOKUP(B24,'各艇ﾃﾞｰﾀ'!$B$4:$G$49,5,FALSE))</f>
      </c>
      <c r="I24" s="82"/>
      <c r="J24" s="40"/>
      <c r="K24" s="44"/>
      <c r="L24" s="80"/>
      <c r="M24" s="44"/>
      <c r="N24" s="289"/>
      <c r="O24" s="290"/>
      <c r="P24" s="291"/>
    </row>
    <row r="25" spans="1:16" s="4" customFormat="1" ht="14.25">
      <c r="A25" s="210"/>
      <c r="B25" s="46" t="s">
        <v>89</v>
      </c>
      <c r="C25" s="79"/>
      <c r="D25" s="85"/>
      <c r="E25" s="78"/>
      <c r="F25" s="138"/>
      <c r="G25" s="40"/>
      <c r="H25" s="86"/>
      <c r="I25" s="82"/>
      <c r="J25" s="40"/>
      <c r="K25" s="44"/>
      <c r="L25" s="80"/>
      <c r="M25" s="44"/>
      <c r="N25" s="238"/>
      <c r="O25" s="239"/>
      <c r="P25" s="240"/>
    </row>
    <row r="26" spans="1:16" ht="24" customHeight="1">
      <c r="A26" s="259" t="s">
        <v>90</v>
      </c>
      <c r="B26" s="268"/>
      <c r="C26" s="269"/>
      <c r="D26" s="250" t="s">
        <v>208</v>
      </c>
      <c r="E26" s="251"/>
      <c r="F26" s="252"/>
      <c r="G26" s="259" t="s">
        <v>218</v>
      </c>
      <c r="H26" s="292"/>
      <c r="I26" s="292"/>
      <c r="J26" s="292"/>
      <c r="K26" s="292"/>
      <c r="L26" s="292"/>
      <c r="M26" s="292"/>
      <c r="N26" s="292"/>
      <c r="O26" s="292"/>
      <c r="P26" s="293"/>
    </row>
    <row r="27" spans="1:16" ht="18.75" customHeight="1">
      <c r="A27" s="270"/>
      <c r="B27" s="271"/>
      <c r="C27" s="272"/>
      <c r="D27" s="253"/>
      <c r="E27" s="254"/>
      <c r="F27" s="255"/>
      <c r="G27" s="294"/>
      <c r="H27" s="295"/>
      <c r="I27" s="295"/>
      <c r="J27" s="295"/>
      <c r="K27" s="295"/>
      <c r="L27" s="295"/>
      <c r="M27" s="295"/>
      <c r="N27" s="295"/>
      <c r="O27" s="295"/>
      <c r="P27" s="296"/>
    </row>
    <row r="28" spans="1:16" ht="18.75" customHeight="1">
      <c r="A28" s="273"/>
      <c r="B28" s="274"/>
      <c r="C28" s="275"/>
      <c r="D28" s="253"/>
      <c r="E28" s="254"/>
      <c r="F28" s="255"/>
      <c r="G28" s="294"/>
      <c r="H28" s="295"/>
      <c r="I28" s="295"/>
      <c r="J28" s="295"/>
      <c r="K28" s="295"/>
      <c r="L28" s="295"/>
      <c r="M28" s="295"/>
      <c r="N28" s="295"/>
      <c r="O28" s="295"/>
      <c r="P28" s="296"/>
    </row>
    <row r="29" spans="1:16" ht="18.75" customHeight="1">
      <c r="A29" s="241" t="s">
        <v>206</v>
      </c>
      <c r="B29" s="242"/>
      <c r="C29" s="243"/>
      <c r="D29" s="256"/>
      <c r="E29" s="257"/>
      <c r="F29" s="258"/>
      <c r="G29" s="294"/>
      <c r="H29" s="295"/>
      <c r="I29" s="295"/>
      <c r="J29" s="295"/>
      <c r="K29" s="295"/>
      <c r="L29" s="295"/>
      <c r="M29" s="295"/>
      <c r="N29" s="295"/>
      <c r="O29" s="295"/>
      <c r="P29" s="296"/>
    </row>
    <row r="30" spans="1:16" ht="18.75" customHeight="1">
      <c r="A30" s="244"/>
      <c r="B30" s="245"/>
      <c r="C30" s="246"/>
      <c r="D30" s="250" t="s">
        <v>194</v>
      </c>
      <c r="E30" s="251"/>
      <c r="F30" s="252"/>
      <c r="G30" s="294"/>
      <c r="H30" s="295"/>
      <c r="I30" s="295"/>
      <c r="J30" s="295"/>
      <c r="K30" s="295"/>
      <c r="L30" s="295"/>
      <c r="M30" s="295"/>
      <c r="N30" s="295"/>
      <c r="O30" s="295"/>
      <c r="P30" s="296"/>
    </row>
    <row r="31" spans="1:16" ht="18.75" customHeight="1">
      <c r="A31" s="244"/>
      <c r="B31" s="245"/>
      <c r="C31" s="246"/>
      <c r="D31" s="253"/>
      <c r="E31" s="254"/>
      <c r="F31" s="255"/>
      <c r="G31" s="294"/>
      <c r="H31" s="295"/>
      <c r="I31" s="295"/>
      <c r="J31" s="295"/>
      <c r="K31" s="295"/>
      <c r="L31" s="295"/>
      <c r="M31" s="295"/>
      <c r="N31" s="295"/>
      <c r="O31" s="295"/>
      <c r="P31" s="296"/>
    </row>
    <row r="32" spans="1:16" ht="18.75" customHeight="1">
      <c r="A32" s="244"/>
      <c r="B32" s="245"/>
      <c r="C32" s="246"/>
      <c r="D32" s="253"/>
      <c r="E32" s="254"/>
      <c r="F32" s="255"/>
      <c r="G32" s="294"/>
      <c r="H32" s="295"/>
      <c r="I32" s="295"/>
      <c r="J32" s="295"/>
      <c r="K32" s="295"/>
      <c r="L32" s="295"/>
      <c r="M32" s="295"/>
      <c r="N32" s="295"/>
      <c r="O32" s="295"/>
      <c r="P32" s="296"/>
    </row>
    <row r="33" spans="1:16" ht="18.75" customHeight="1">
      <c r="A33" s="244"/>
      <c r="B33" s="245"/>
      <c r="C33" s="246"/>
      <c r="D33" s="253"/>
      <c r="E33" s="254"/>
      <c r="F33" s="255"/>
      <c r="G33" s="294"/>
      <c r="H33" s="295"/>
      <c r="I33" s="295"/>
      <c r="J33" s="295"/>
      <c r="K33" s="295"/>
      <c r="L33" s="295"/>
      <c r="M33" s="295"/>
      <c r="N33" s="295"/>
      <c r="O33" s="295"/>
      <c r="P33" s="296"/>
    </row>
    <row r="34" spans="1:16" ht="18.75" customHeight="1">
      <c r="A34" s="244"/>
      <c r="B34" s="245"/>
      <c r="C34" s="246"/>
      <c r="D34" s="253"/>
      <c r="E34" s="254"/>
      <c r="F34" s="255"/>
      <c r="G34" s="294"/>
      <c r="H34" s="295"/>
      <c r="I34" s="295"/>
      <c r="J34" s="295"/>
      <c r="K34" s="295"/>
      <c r="L34" s="295"/>
      <c r="M34" s="295"/>
      <c r="N34" s="295"/>
      <c r="O34" s="295"/>
      <c r="P34" s="296"/>
    </row>
    <row r="35" spans="1:16" ht="18.75" customHeight="1">
      <c r="A35" s="247"/>
      <c r="B35" s="248"/>
      <c r="C35" s="249"/>
      <c r="D35" s="256"/>
      <c r="E35" s="257"/>
      <c r="F35" s="258"/>
      <c r="G35" s="297"/>
      <c r="H35" s="298"/>
      <c r="I35" s="298"/>
      <c r="J35" s="298"/>
      <c r="K35" s="298"/>
      <c r="L35" s="298"/>
      <c r="M35" s="298"/>
      <c r="N35" s="298"/>
      <c r="O35" s="298"/>
      <c r="P35" s="299"/>
    </row>
  </sheetData>
  <sheetProtection password="EDAE" sheet="1" formatCells="0"/>
  <mergeCells count="29">
    <mergeCell ref="N23:P23"/>
    <mergeCell ref="N24:P24"/>
    <mergeCell ref="A29:C35"/>
    <mergeCell ref="N25:P25"/>
    <mergeCell ref="D26:F29"/>
    <mergeCell ref="D30:F35"/>
    <mergeCell ref="G26:P35"/>
    <mergeCell ref="A26:C28"/>
    <mergeCell ref="D1:H1"/>
    <mergeCell ref="N7:P7"/>
    <mergeCell ref="B2:I2"/>
    <mergeCell ref="N4:P4"/>
    <mergeCell ref="N5:P5"/>
    <mergeCell ref="N6:P6"/>
    <mergeCell ref="N8:P8"/>
    <mergeCell ref="N9:P9"/>
    <mergeCell ref="N13:P13"/>
    <mergeCell ref="N10:P10"/>
    <mergeCell ref="N11:P11"/>
    <mergeCell ref="N12:P12"/>
    <mergeCell ref="N14:P14"/>
    <mergeCell ref="N15:P15"/>
    <mergeCell ref="N22:P22"/>
    <mergeCell ref="N18:P18"/>
    <mergeCell ref="N21:P21"/>
    <mergeCell ref="N16:P16"/>
    <mergeCell ref="N17:P17"/>
    <mergeCell ref="N19:P19"/>
    <mergeCell ref="N20:P20"/>
  </mergeCells>
  <printOptions/>
  <pageMargins left="0.38" right="0.11" top="0.23" bottom="0.1" header="0.1" footer="0.1"/>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5"/>
  <sheetViews>
    <sheetView zoomScale="80" zoomScaleNormal="80" zoomScalePageLayoutView="0" workbookViewId="0" topLeftCell="A1">
      <selection activeCell="A1" sqref="A1"/>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9.50390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287">
        <v>40986</v>
      </c>
      <c r="E1" s="287"/>
      <c r="F1" s="287"/>
      <c r="G1" s="287"/>
      <c r="H1" s="287"/>
      <c r="K1" s="8" t="s">
        <v>4</v>
      </c>
      <c r="L1" s="34" t="s">
        <v>165</v>
      </c>
      <c r="M1" s="8" t="s">
        <v>5</v>
      </c>
      <c r="N1" s="6">
        <v>40986</v>
      </c>
      <c r="O1" s="20">
        <v>0.4375</v>
      </c>
    </row>
    <row r="2" spans="2:15" ht="18.75" customHeight="1">
      <c r="B2" s="288" t="s">
        <v>226</v>
      </c>
      <c r="C2" s="288"/>
      <c r="D2" s="288"/>
      <c r="E2" s="288"/>
      <c r="F2" s="288"/>
      <c r="G2" s="288"/>
      <c r="H2" s="288"/>
      <c r="I2" s="280"/>
      <c r="J2" s="21"/>
      <c r="K2" s="10">
        <v>11.4</v>
      </c>
      <c r="L2" s="31" t="s">
        <v>6</v>
      </c>
      <c r="M2" s="9" t="s">
        <v>7</v>
      </c>
      <c r="N2" s="11">
        <v>17</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4" t="s">
        <v>220</v>
      </c>
      <c r="I5" s="15" t="s">
        <v>27</v>
      </c>
      <c r="J5" s="15" t="s">
        <v>26</v>
      </c>
      <c r="K5" s="15" t="s">
        <v>28</v>
      </c>
      <c r="L5" s="15" t="s">
        <v>29</v>
      </c>
      <c r="M5" s="15"/>
      <c r="N5" s="281"/>
      <c r="O5" s="282"/>
      <c r="P5" s="283"/>
    </row>
    <row r="6" spans="1:16" s="4" customFormat="1" ht="14.25">
      <c r="A6" s="208" t="s">
        <v>112</v>
      </c>
      <c r="B6" s="35">
        <v>5755</v>
      </c>
      <c r="C6" s="74" t="str">
        <f>IF(ISBLANK(B6),"",VLOOKUP(B6,'各艇ﾃﾞｰﾀ'!$B$4:$G$51,2,FALSE))</f>
        <v>ランカ</v>
      </c>
      <c r="D6" s="75">
        <f>IF(ISBLANK(B6),"",VLOOKUP(B6,'各艇ﾃﾞｰﾀ'!$B$4:$G$49,3,FALSE))</f>
        <v>7.85</v>
      </c>
      <c r="E6" s="73">
        <v>3</v>
      </c>
      <c r="F6" s="137">
        <v>0.5635300925925926</v>
      </c>
      <c r="G6" s="35">
        <f aca="true" t="shared" si="0" ref="G6:G22">(F6-$O$1)*86400.049</f>
        <v>10889.006175474535</v>
      </c>
      <c r="H6" s="76">
        <f>IF(ISBLANK(B6),"",VLOOKUP(B6,'各艇ﾃﾞｰﾀ'!$B$4:$G$49,4,FALSE))</f>
        <v>828.2712030511233</v>
      </c>
      <c r="I6" s="77">
        <v>0</v>
      </c>
      <c r="J6" s="35">
        <f aca="true" t="shared" si="1" ref="J6:J22">G6-H6*$K$2</f>
        <v>1446.71446069173</v>
      </c>
      <c r="K6" s="37">
        <f aca="true" t="shared" si="2" ref="K6:K22">(J6-$J$6)/$K$2</f>
        <v>0</v>
      </c>
      <c r="L6" s="75">
        <f aca="true" t="shared" si="3" ref="L6:L22">$K$2/(G6/3600)</f>
        <v>3.7689389957767667</v>
      </c>
      <c r="M6" s="37">
        <f aca="true" t="shared" si="4" ref="M6:M22">20*($N$2+1-A6)/$N$2</f>
        <v>20</v>
      </c>
      <c r="N6" s="284"/>
      <c r="O6" s="285"/>
      <c r="P6" s="286"/>
    </row>
    <row r="7" spans="1:16" s="4" customFormat="1" ht="14.25">
      <c r="A7" s="209" t="s">
        <v>144</v>
      </c>
      <c r="B7" s="40">
        <v>162</v>
      </c>
      <c r="C7" s="79" t="str">
        <f>IF(ISBLANK(B7),"",VLOOKUP(B7,'各艇ﾃﾞｰﾀ'!$B$4:$G$51,2,FALSE))</f>
        <v>ﾌｪﾆｯｸｽ</v>
      </c>
      <c r="D7" s="80">
        <f>IF(ISBLANK(B7),"",VLOOKUP(B7,'各艇ﾃﾞｰﾀ'!$B$4:$G$49,3,FALSE))</f>
        <v>8.7</v>
      </c>
      <c r="E7" s="78">
        <v>2</v>
      </c>
      <c r="F7" s="138">
        <v>0.5605324074074074</v>
      </c>
      <c r="G7" s="40">
        <f t="shared" si="0"/>
        <v>10630.006028587963</v>
      </c>
      <c r="H7" s="81">
        <f>IF(ISBLANK(B7),"",VLOOKUP(B7,'各艇ﾃﾞｰﾀ'!$B$4:$G$49,4,FALSE))</f>
        <v>795.7180687071362</v>
      </c>
      <c r="I7" s="82">
        <v>0</v>
      </c>
      <c r="J7" s="40">
        <f t="shared" si="1"/>
        <v>1558.820045326609</v>
      </c>
      <c r="K7" s="44">
        <f t="shared" si="2"/>
        <v>9.833823213585882</v>
      </c>
      <c r="L7" s="80">
        <f t="shared" si="3"/>
        <v>3.8607692121367077</v>
      </c>
      <c r="M7" s="44">
        <f t="shared" si="4"/>
        <v>18.823529411764707</v>
      </c>
      <c r="N7" s="235"/>
      <c r="O7" s="236"/>
      <c r="P7" s="237"/>
    </row>
    <row r="8" spans="1:16" s="4" customFormat="1" ht="14.25">
      <c r="A8" s="209" t="s">
        <v>145</v>
      </c>
      <c r="B8" s="40">
        <v>5752</v>
      </c>
      <c r="C8" s="79" t="str">
        <f>IF(ISBLANK(B8),"",VLOOKUP(B8,'各艇ﾃﾞｰﾀ'!$B$4:$G$51,2,FALSE))</f>
        <v>アルファ</v>
      </c>
      <c r="D8" s="80">
        <f>IF(ISBLANK(B8),"",VLOOKUP(B8,'各艇ﾃﾞｰﾀ'!$B$4:$G$49,3,FALSE))</f>
        <v>10.25</v>
      </c>
      <c r="E8" s="78">
        <v>1</v>
      </c>
      <c r="F8" s="138">
        <v>0.5576967592592593</v>
      </c>
      <c r="G8" s="40">
        <f t="shared" si="0"/>
        <v>10385.005889641208</v>
      </c>
      <c r="H8" s="81">
        <f>IF(ISBLANK(B8),"",VLOOKUP(B8,'各艇ﾃﾞｰﾀ'!$B$4:$G$49,4,FALSE))</f>
        <v>746</v>
      </c>
      <c r="I8" s="82">
        <v>0</v>
      </c>
      <c r="J8" s="40">
        <f t="shared" si="1"/>
        <v>1880.6058896412087</v>
      </c>
      <c r="K8" s="44">
        <f t="shared" si="2"/>
        <v>38.060651662234974</v>
      </c>
      <c r="L8" s="80">
        <f t="shared" si="3"/>
        <v>3.9518513938385342</v>
      </c>
      <c r="M8" s="44">
        <f t="shared" si="4"/>
        <v>17.647058823529413</v>
      </c>
      <c r="N8" s="235"/>
      <c r="O8" s="236"/>
      <c r="P8" s="237"/>
    </row>
    <row r="9" spans="1:16" s="4" customFormat="1" ht="14.25">
      <c r="A9" s="209" t="s">
        <v>130</v>
      </c>
      <c r="B9" s="40">
        <v>312</v>
      </c>
      <c r="C9" s="79" t="str">
        <f>IF(ISBLANK(B9),"",VLOOKUP(B9,'各艇ﾃﾞｰﾀ'!$B$4:$G$51,2,FALSE))</f>
        <v>はやとり</v>
      </c>
      <c r="D9" s="80">
        <f>IF(ISBLANK(B9),"",VLOOKUP(B9,'各艇ﾃﾞｰﾀ'!$B$4:$G$49,3,FALSE))</f>
        <v>8.45</v>
      </c>
      <c r="E9" s="78">
        <v>7</v>
      </c>
      <c r="F9" s="138">
        <v>0.5697222222222222</v>
      </c>
      <c r="G9" s="40">
        <f t="shared" si="0"/>
        <v>11424.00647888889</v>
      </c>
      <c r="H9" s="81">
        <f>IF(ISBLANK(B9),"",VLOOKUP(B9,'各艇ﾃﾞｰﾀ'!$B$4:$G$49,4,FALSE))</f>
        <v>804.8178720644472</v>
      </c>
      <c r="I9" s="82">
        <v>0</v>
      </c>
      <c r="J9" s="40">
        <f t="shared" si="1"/>
        <v>2249.0827373541924</v>
      </c>
      <c r="K9" s="44">
        <f t="shared" si="2"/>
        <v>70.3831821633739</v>
      </c>
      <c r="L9" s="80">
        <f t="shared" si="3"/>
        <v>3.59243493741362</v>
      </c>
      <c r="M9" s="44">
        <f t="shared" si="4"/>
        <v>16.470588235294116</v>
      </c>
      <c r="N9" s="235"/>
      <c r="O9" s="236"/>
      <c r="P9" s="237"/>
    </row>
    <row r="10" spans="1:16" s="4" customFormat="1" ht="14.25">
      <c r="A10" s="210" t="s">
        <v>135</v>
      </c>
      <c r="B10" s="46">
        <v>6352</v>
      </c>
      <c r="C10" s="84" t="str">
        <f>IF(ISBLANK(B10),"",VLOOKUP(B10,'各艇ﾃﾞｰﾀ'!$B$4:$G$51,2,FALSE))</f>
        <v>ｸﾞﾗﾝｱﾙﾏｼﾞﾛ</v>
      </c>
      <c r="D10" s="85">
        <f>IF(ISBLANK(B10),"",VLOOKUP(B10,'各艇ﾃﾞｰﾀ'!$B$4:$G$49,3,FALSE))</f>
        <v>9.65</v>
      </c>
      <c r="E10" s="83">
        <v>5</v>
      </c>
      <c r="F10" s="139">
        <v>0.5649074074074074</v>
      </c>
      <c r="G10" s="46">
        <f t="shared" si="0"/>
        <v>11008.006242962963</v>
      </c>
      <c r="H10" s="86">
        <f>IF(ISBLANK(B10),"",VLOOKUP(B10,'各艇ﾃﾞｰﾀ'!$B$4:$G$49,4,FALSE))</f>
        <v>764</v>
      </c>
      <c r="I10" s="87">
        <v>0</v>
      </c>
      <c r="J10" s="46">
        <f t="shared" si="1"/>
        <v>2298.406242962963</v>
      </c>
      <c r="K10" s="49">
        <f t="shared" si="2"/>
        <v>74.70980546238886</v>
      </c>
      <c r="L10" s="85">
        <f t="shared" si="3"/>
        <v>3.7281955600484378</v>
      </c>
      <c r="M10" s="49">
        <f t="shared" si="4"/>
        <v>15.294117647058824</v>
      </c>
      <c r="N10" s="238"/>
      <c r="O10" s="239"/>
      <c r="P10" s="240"/>
    </row>
    <row r="11" spans="1:16" s="4" customFormat="1" ht="14.25">
      <c r="A11" s="211" t="s">
        <v>147</v>
      </c>
      <c r="B11" s="56">
        <v>6166</v>
      </c>
      <c r="C11" s="89" t="str">
        <f>IF(ISBLANK(B11),"",VLOOKUP(B11,'各艇ﾃﾞｰﾀ'!$B$4:$G$51,2,FALSE))</f>
        <v>HAURAKI</v>
      </c>
      <c r="D11" s="90">
        <f>IF(ISBLANK(B11),"",VLOOKUP(B11,'各艇ﾃﾞｰﾀ'!$B$4:$G$49,3,FALSE))</f>
        <v>9.95</v>
      </c>
      <c r="E11" s="88">
        <v>4</v>
      </c>
      <c r="F11" s="140">
        <v>0.5637615740740741</v>
      </c>
      <c r="G11" s="56">
        <f t="shared" si="0"/>
        <v>10909.006186817134</v>
      </c>
      <c r="H11" s="91">
        <f>IF(ISBLANK(B11),"",VLOOKUP(B11,'各艇ﾃﾞｰﾀ'!$B$4:$G$49,4,FALSE))</f>
        <v>755.1282656636556</v>
      </c>
      <c r="I11" s="92">
        <v>0</v>
      </c>
      <c r="J11" s="56">
        <f t="shared" si="1"/>
        <v>2300.543958251459</v>
      </c>
      <c r="K11" s="57">
        <f t="shared" si="2"/>
        <v>74.89732434734466</v>
      </c>
      <c r="L11" s="90">
        <f t="shared" si="3"/>
        <v>3.7620292167030143</v>
      </c>
      <c r="M11" s="57">
        <f t="shared" si="4"/>
        <v>14.117647058823529</v>
      </c>
      <c r="N11" s="232"/>
      <c r="O11" s="233"/>
      <c r="P11" s="234"/>
    </row>
    <row r="12" spans="1:16" s="4" customFormat="1" ht="14.25">
      <c r="A12" s="209" t="s">
        <v>148</v>
      </c>
      <c r="B12" s="40">
        <v>4400</v>
      </c>
      <c r="C12" s="79" t="str">
        <f>IF(ISBLANK(B12),"",VLOOKUP(B12,'各艇ﾃﾞｰﾀ'!$B$4:$G$51,2,FALSE))</f>
        <v>アイデアル</v>
      </c>
      <c r="D12" s="80">
        <f>IF(ISBLANK(B12),"",VLOOKUP(B12,'各艇ﾃﾞｰﾀ'!$B$4:$G$49,3,FALSE))</f>
        <v>7.8</v>
      </c>
      <c r="E12" s="78">
        <v>9</v>
      </c>
      <c r="F12" s="138">
        <v>0.5751851851851851</v>
      </c>
      <c r="G12" s="40">
        <f t="shared" si="0"/>
        <v>11896.006746574069</v>
      </c>
      <c r="H12" s="81">
        <f>IF(ISBLANK(B12),"",VLOOKUP(B12,'各艇ﾃﾞｰﾀ'!$B$4:$G$49,4,FALSE))</f>
        <v>830.3378464871181</v>
      </c>
      <c r="I12" s="82">
        <v>0</v>
      </c>
      <c r="J12" s="40">
        <f t="shared" si="1"/>
        <v>2430.155296620922</v>
      </c>
      <c r="K12" s="44">
        <f t="shared" si="2"/>
        <v>86.26673999378876</v>
      </c>
      <c r="L12" s="80">
        <f t="shared" si="3"/>
        <v>3.4498971692176545</v>
      </c>
      <c r="M12" s="44">
        <f t="shared" si="4"/>
        <v>12.941176470588236</v>
      </c>
      <c r="N12" s="235"/>
      <c r="O12" s="236"/>
      <c r="P12" s="237"/>
    </row>
    <row r="13" spans="1:16" s="4" customFormat="1" ht="14.25">
      <c r="A13" s="209" t="s">
        <v>149</v>
      </c>
      <c r="B13" s="40">
        <v>1611</v>
      </c>
      <c r="C13" s="79" t="str">
        <f>IF(ISBLANK(B13),"",VLOOKUP(B13,'各艇ﾃﾞｰﾀ'!$B$4:$G$51,2,FALSE))</f>
        <v>ﾈﾌﾟﾁｭｰﾝXⅡ</v>
      </c>
      <c r="D13" s="80">
        <f>IF(ISBLANK(B13),"",VLOOKUP(B13,'各艇ﾃﾞｰﾀ'!$B$4:$G$49,3,FALSE))</f>
        <v>8.45</v>
      </c>
      <c r="E13" s="78">
        <v>8</v>
      </c>
      <c r="F13" s="138">
        <v>0.5719907407407407</v>
      </c>
      <c r="G13" s="40">
        <f t="shared" si="0"/>
        <v>11620.006590046296</v>
      </c>
      <c r="H13" s="81">
        <f>IF(ISBLANK(B13),"",VLOOKUP(B13,'各艇ﾃﾞｰﾀ'!$B$4:$G$49,4,FALSE))</f>
        <v>804.8178720644472</v>
      </c>
      <c r="I13" s="82">
        <v>0</v>
      </c>
      <c r="J13" s="40">
        <f t="shared" si="1"/>
        <v>2445.082848511598</v>
      </c>
      <c r="K13" s="44">
        <f t="shared" si="2"/>
        <v>87.57617437016387</v>
      </c>
      <c r="L13" s="80">
        <f t="shared" si="3"/>
        <v>3.531839649312668</v>
      </c>
      <c r="M13" s="44">
        <f t="shared" si="4"/>
        <v>11.764705882352942</v>
      </c>
      <c r="N13" s="235"/>
      <c r="O13" s="236"/>
      <c r="P13" s="237"/>
    </row>
    <row r="14" spans="1:16" s="4" customFormat="1" ht="14.25">
      <c r="A14" s="209" t="s">
        <v>150</v>
      </c>
      <c r="B14" s="40">
        <v>380</v>
      </c>
      <c r="C14" s="79" t="str">
        <f>IF(ISBLANK(B14),"",VLOOKUP(B14,'各艇ﾃﾞｰﾀ'!$B$4:$G$51,2,FALSE))</f>
        <v>テティス 4</v>
      </c>
      <c r="D14" s="80">
        <f>IF(ISBLANK(B14),"",VLOOKUP(B14,'各艇ﾃﾞｰﾀ'!$B$4:$G$49,3,FALSE))</f>
        <v>10.15</v>
      </c>
      <c r="E14" s="78">
        <v>6</v>
      </c>
      <c r="F14" s="138">
        <v>0.5655555555555556</v>
      </c>
      <c r="G14" s="40">
        <f t="shared" si="0"/>
        <v>11064.006274722225</v>
      </c>
      <c r="H14" s="81">
        <f>IF(ISBLANK(B14),"",VLOOKUP(B14,'各艇ﾃﾞｰﾀ'!$B$4:$G$49,4,FALSE))</f>
        <v>749</v>
      </c>
      <c r="I14" s="82">
        <v>0</v>
      </c>
      <c r="J14" s="40">
        <f t="shared" si="1"/>
        <v>2525.406274722225</v>
      </c>
      <c r="K14" s="44">
        <f t="shared" si="2"/>
        <v>94.62208895004343</v>
      </c>
      <c r="L14" s="80">
        <f t="shared" si="3"/>
        <v>3.7093254451385747</v>
      </c>
      <c r="M14" s="44">
        <f t="shared" si="4"/>
        <v>10.588235294117647</v>
      </c>
      <c r="N14" s="235"/>
      <c r="O14" s="236"/>
      <c r="P14" s="237"/>
    </row>
    <row r="15" spans="1:16" s="4" customFormat="1" ht="14.25">
      <c r="A15" s="210" t="s">
        <v>151</v>
      </c>
      <c r="B15" s="46">
        <v>4323</v>
      </c>
      <c r="C15" s="84" t="str">
        <f>IF(ISBLANK(B15),"",VLOOKUP(B15,'各艇ﾃﾞｰﾀ'!$B$4:$G$51,2,FALSE))</f>
        <v>飛天</v>
      </c>
      <c r="D15" s="85">
        <f>IF(ISBLANK(B15),"",VLOOKUP(B15,'各艇ﾃﾞｰﾀ'!$B$4:$G$49,3,FALSE))</f>
        <v>7.05</v>
      </c>
      <c r="E15" s="83">
        <v>12</v>
      </c>
      <c r="F15" s="139">
        <v>0.5853356481481481</v>
      </c>
      <c r="G15" s="46">
        <f t="shared" si="0"/>
        <v>12773.007243946755</v>
      </c>
      <c r="H15" s="86">
        <f>IF(ISBLANK(B15),"",VLOOKUP(B15,'各艇ﾃﾞｰﾀ'!$B$4:$G$49,4,FALSE))</f>
        <v>863.7299374186053</v>
      </c>
      <c r="I15" s="87">
        <v>0</v>
      </c>
      <c r="J15" s="46">
        <f t="shared" si="1"/>
        <v>2926.4859573746544</v>
      </c>
      <c r="K15" s="49">
        <f t="shared" si="2"/>
        <v>129.8045172528881</v>
      </c>
      <c r="L15" s="85">
        <f t="shared" si="3"/>
        <v>3.213025657638238</v>
      </c>
      <c r="M15" s="49">
        <f t="shared" si="4"/>
        <v>9.411764705882353</v>
      </c>
      <c r="N15" s="238"/>
      <c r="O15" s="239"/>
      <c r="P15" s="240"/>
    </row>
    <row r="16" spans="1:16" s="4" customFormat="1" ht="14.25">
      <c r="A16" s="208" t="s">
        <v>131</v>
      </c>
      <c r="B16" s="35">
        <v>319</v>
      </c>
      <c r="C16" s="74" t="str">
        <f>IF(ISBLANK(B16),"",VLOOKUP(B16,'各艇ﾃﾞｰﾀ'!$B$4:$G$51,2,FALSE))</f>
        <v>かまくら</v>
      </c>
      <c r="D16" s="90">
        <f>IF(ISBLANK(B16),"",VLOOKUP(B16,'各艇ﾃﾞｰﾀ'!$B$4:$G$49,3,FALSE))</f>
        <v>7</v>
      </c>
      <c r="E16" s="73">
        <v>13</v>
      </c>
      <c r="F16" s="137">
        <v>0.5861111111111111</v>
      </c>
      <c r="G16" s="35">
        <f t="shared" si="0"/>
        <v>12840.007281944447</v>
      </c>
      <c r="H16" s="91">
        <f>IF(ISBLANK(B16),"",VLOOKUP(B16,'各艇ﾃﾞｰﾀ'!$B$4:$G$49,4,FALSE))</f>
        <v>866.1308203737126</v>
      </c>
      <c r="I16" s="77">
        <v>0</v>
      </c>
      <c r="J16" s="35">
        <f t="shared" si="1"/>
        <v>2966.1159296841233</v>
      </c>
      <c r="K16" s="37">
        <f t="shared" si="2"/>
        <v>133.28083061336784</v>
      </c>
      <c r="L16" s="75">
        <f t="shared" si="3"/>
        <v>3.1962598695493143</v>
      </c>
      <c r="M16" s="37">
        <f t="shared" si="4"/>
        <v>8.235294117647058</v>
      </c>
      <c r="N16" s="284"/>
      <c r="O16" s="285"/>
      <c r="P16" s="286"/>
    </row>
    <row r="17" spans="1:16" s="4" customFormat="1" ht="14.25">
      <c r="A17" s="209" t="s">
        <v>132</v>
      </c>
      <c r="B17" s="40">
        <v>199</v>
      </c>
      <c r="C17" s="79" t="str">
        <f>IF(ISBLANK(B17),"",VLOOKUP(B17,'各艇ﾃﾞｰﾀ'!$B$4:$G$51,2,FALSE))</f>
        <v>サ－モン4</v>
      </c>
      <c r="D17" s="80">
        <f>IF(ISBLANK(B17),"",VLOOKUP(B17,'各艇ﾃﾞｰﾀ'!$B$4:$G$49,3,FALSE))</f>
        <v>9.15</v>
      </c>
      <c r="E17" s="78">
        <v>10</v>
      </c>
      <c r="F17" s="138">
        <v>0.5752430555555555</v>
      </c>
      <c r="G17" s="40">
        <f t="shared" si="0"/>
        <v>11901.006749409722</v>
      </c>
      <c r="H17" s="81">
        <f>IF(ISBLANK(B17),"",VLOOKUP(B17,'各艇ﾃﾞｰﾀ'!$B$4:$G$49,4,FALSE))</f>
        <v>780</v>
      </c>
      <c r="I17" s="82">
        <v>0</v>
      </c>
      <c r="J17" s="40">
        <f t="shared" si="1"/>
        <v>3009.006749409722</v>
      </c>
      <c r="K17" s="44">
        <f t="shared" si="2"/>
        <v>137.0431832208765</v>
      </c>
      <c r="L17" s="80">
        <f t="shared" si="3"/>
        <v>3.4484477543914966</v>
      </c>
      <c r="M17" s="44">
        <f t="shared" si="4"/>
        <v>7.0588235294117645</v>
      </c>
      <c r="N17" s="235"/>
      <c r="O17" s="236"/>
      <c r="P17" s="237"/>
    </row>
    <row r="18" spans="1:16" s="4" customFormat="1" ht="14.25">
      <c r="A18" s="209" t="s">
        <v>152</v>
      </c>
      <c r="B18" s="40">
        <v>4469</v>
      </c>
      <c r="C18" s="79" t="str">
        <f>IF(ISBLANK(B18),"",VLOOKUP(B18,'各艇ﾃﾞｰﾀ'!$B$4:$G$51,2,FALSE))</f>
        <v>未央</v>
      </c>
      <c r="D18" s="80">
        <f>IF(ISBLANK(B18),"",VLOOKUP(B18,'各艇ﾃﾞｰﾀ'!$B$4:$G$49,3,FALSE))</f>
        <v>7</v>
      </c>
      <c r="E18" s="78">
        <v>15</v>
      </c>
      <c r="F18" s="138">
        <v>0.592349537037037</v>
      </c>
      <c r="G18" s="40">
        <f t="shared" si="0"/>
        <v>13379.007587627308</v>
      </c>
      <c r="H18" s="81">
        <f>IF(ISBLANK(B18),"",VLOOKUP(B18,'各艇ﾃﾞｰﾀ'!$B$4:$G$49,4,FALSE))</f>
        <v>866.1308203737126</v>
      </c>
      <c r="I18" s="82">
        <v>0</v>
      </c>
      <c r="J18" s="40">
        <f t="shared" si="1"/>
        <v>3505.1162353669843</v>
      </c>
      <c r="K18" s="44">
        <f t="shared" si="2"/>
        <v>180.56155918203984</v>
      </c>
      <c r="L18" s="80">
        <f t="shared" si="3"/>
        <v>3.0674920939541988</v>
      </c>
      <c r="M18" s="44">
        <f t="shared" si="4"/>
        <v>5.882352941176471</v>
      </c>
      <c r="N18" s="235"/>
      <c r="O18" s="236"/>
      <c r="P18" s="237"/>
    </row>
    <row r="19" spans="1:16" s="4" customFormat="1" ht="14.25">
      <c r="A19" s="209" t="s">
        <v>153</v>
      </c>
      <c r="B19" s="40">
        <v>346</v>
      </c>
      <c r="C19" s="79" t="str">
        <f>IF(ISBLANK(B19),"",VLOOKUP(B19,'各艇ﾃﾞｰﾀ'!$B$4:$G$51,2,FALSE))</f>
        <v>飛車角</v>
      </c>
      <c r="D19" s="80">
        <f>IF(ISBLANK(B19),"",VLOOKUP(B19,'各艇ﾃﾞｰﾀ'!$B$4:$G$49,3,FALSE))</f>
        <v>8.65</v>
      </c>
      <c r="E19" s="78">
        <v>11</v>
      </c>
      <c r="F19" s="138">
        <v>0.5838541666666667</v>
      </c>
      <c r="G19" s="40">
        <f t="shared" si="0"/>
        <v>12645.007171354167</v>
      </c>
      <c r="H19" s="81">
        <f>IF(ISBLANK(B19),"",VLOOKUP(B19,'各艇ﾃﾞｰﾀ'!$B$4:$G$49,4,FALSE))</f>
        <v>797.5087312734175</v>
      </c>
      <c r="I19" s="82">
        <v>0</v>
      </c>
      <c r="J19" s="40">
        <f t="shared" si="1"/>
        <v>3553.4076348372073</v>
      </c>
      <c r="K19" s="44">
        <f t="shared" si="2"/>
        <v>184.79764685486643</v>
      </c>
      <c r="L19" s="80">
        <f t="shared" si="3"/>
        <v>3.2455497607760537</v>
      </c>
      <c r="M19" s="44">
        <f t="shared" si="4"/>
        <v>4.705882352941177</v>
      </c>
      <c r="N19" s="235"/>
      <c r="O19" s="236"/>
      <c r="P19" s="237"/>
    </row>
    <row r="20" spans="1:16" s="4" customFormat="1" ht="14.25">
      <c r="A20" s="210" t="s">
        <v>154</v>
      </c>
      <c r="B20" s="46">
        <v>1733</v>
      </c>
      <c r="C20" s="84" t="str">
        <f>IF(ISBLANK(B20),"",VLOOKUP(B20,'各艇ﾃﾞｰﾀ'!$B$4:$G$51,2,FALSE))</f>
        <v>ＵＦＯ</v>
      </c>
      <c r="D20" s="85">
        <f>IF(ISBLANK(B20),"",VLOOKUP(B20,'各艇ﾃﾞｰﾀ'!$B$4:$G$49,3,FALSE))</f>
        <v>9.65</v>
      </c>
      <c r="E20" s="83">
        <v>14</v>
      </c>
      <c r="F20" s="139">
        <v>0.5901736111111111</v>
      </c>
      <c r="G20" s="46">
        <f t="shared" si="0"/>
        <v>13191.007481006944</v>
      </c>
      <c r="H20" s="86">
        <f>IF(ISBLANK(B20),"",VLOOKUP(B20,'各艇ﾃﾞｰﾀ'!$B$4:$G$49,4,FALSE))</f>
        <v>764.1983157606301</v>
      </c>
      <c r="I20" s="87">
        <v>0</v>
      </c>
      <c r="J20" s="46">
        <f t="shared" si="1"/>
        <v>4479.14668133576</v>
      </c>
      <c r="K20" s="49">
        <f t="shared" si="2"/>
        <v>266.0028263722833</v>
      </c>
      <c r="L20" s="85">
        <f t="shared" si="3"/>
        <v>3.1112104256700177</v>
      </c>
      <c r="M20" s="49">
        <f t="shared" si="4"/>
        <v>3.5294117647058822</v>
      </c>
      <c r="N20" s="238"/>
      <c r="O20" s="239"/>
      <c r="P20" s="240"/>
    </row>
    <row r="21" spans="1:16" s="4" customFormat="1" ht="14.25">
      <c r="A21" s="211" t="s">
        <v>155</v>
      </c>
      <c r="B21" s="56">
        <v>2640</v>
      </c>
      <c r="C21" s="89" t="str">
        <f>IF(ISBLANK(B21),"",VLOOKUP(B21,'各艇ﾃﾞｰﾀ'!$B$4:$G$51,2,FALSE))</f>
        <v>ｻﾝﾋﾞｰﾑ3</v>
      </c>
      <c r="D21" s="90">
        <f>IF(ISBLANK(B21),"",VLOOKUP(B21,'各艇ﾃﾞｰﾀ'!$B$4:$G$49,3,FALSE))</f>
        <v>7.15</v>
      </c>
      <c r="E21" s="88">
        <v>17</v>
      </c>
      <c r="F21" s="140">
        <v>0.6074189814814815</v>
      </c>
      <c r="G21" s="56">
        <f t="shared" si="0"/>
        <v>14681.008326030098</v>
      </c>
      <c r="H21" s="91">
        <f>IF(ISBLANK(B21),"",VLOOKUP(B21,'各艇ﾃﾞｰﾀ'!$B$4:$G$49,4,FALSE))</f>
        <v>859</v>
      </c>
      <c r="I21" s="92">
        <v>0</v>
      </c>
      <c r="J21" s="56">
        <f t="shared" si="1"/>
        <v>4888.408326030098</v>
      </c>
      <c r="K21" s="57">
        <f t="shared" si="2"/>
        <v>301.90297064371646</v>
      </c>
      <c r="L21" s="90">
        <f t="shared" si="3"/>
        <v>2.795448315851317</v>
      </c>
      <c r="M21" s="57">
        <f t="shared" si="4"/>
        <v>2.3529411764705883</v>
      </c>
      <c r="N21" s="232"/>
      <c r="O21" s="233"/>
      <c r="P21" s="234"/>
    </row>
    <row r="22" spans="1:16" s="4" customFormat="1" ht="14.25">
      <c r="A22" s="209" t="s">
        <v>156</v>
      </c>
      <c r="B22" s="100">
        <v>321</v>
      </c>
      <c r="C22" s="79" t="str">
        <f>IF(ISBLANK(B22),"",VLOOKUP(B22,'各艇ﾃﾞｰﾀ'!$B$4:$G$51,2,FALSE))</f>
        <v>ケロニア</v>
      </c>
      <c r="D22" s="80">
        <f>IF(ISBLANK(B22),"",VLOOKUP(B22,'各艇ﾃﾞｰﾀ'!$B$4:$G$49,3,FALSE))</f>
        <v>9.05</v>
      </c>
      <c r="E22" s="78">
        <v>16</v>
      </c>
      <c r="F22" s="138">
        <v>0.5985763888888889</v>
      </c>
      <c r="G22" s="40">
        <f t="shared" si="0"/>
        <v>13917.007892743053</v>
      </c>
      <c r="H22" s="81">
        <f>IF(ISBLANK(B22),"",VLOOKUP(B22,'各艇ﾃﾞｰﾀ'!$B$4:$G$49,4,FALSE))</f>
        <v>783.5717724894176</v>
      </c>
      <c r="I22" s="82">
        <v>0</v>
      </c>
      <c r="J22" s="40">
        <f t="shared" si="1"/>
        <v>4984.289686363692</v>
      </c>
      <c r="K22" s="44">
        <f t="shared" si="2"/>
        <v>310.31361628701427</v>
      </c>
      <c r="L22" s="80">
        <f t="shared" si="3"/>
        <v>2.9489097309055983</v>
      </c>
      <c r="M22" s="44">
        <f t="shared" si="4"/>
        <v>1.1764705882352942</v>
      </c>
      <c r="N22" s="235"/>
      <c r="O22" s="236"/>
      <c r="P22" s="237"/>
    </row>
    <row r="23" spans="1:16" s="4" customFormat="1" ht="14.25">
      <c r="A23" s="209" t="s">
        <v>157</v>
      </c>
      <c r="B23" s="40"/>
      <c r="C23" s="79">
        <f>IF(ISBLANK(B23),"",VLOOKUP(B23,'各艇ﾃﾞｰﾀ'!$B$4:$G$51,2,FALSE))</f>
      </c>
      <c r="D23" s="80">
        <f>IF(ISBLANK(B23),"",VLOOKUP(B23,'各艇ﾃﾞｰﾀ'!$B$4:$G$49,3,FALSE))</f>
      </c>
      <c r="E23" s="78"/>
      <c r="F23" s="138"/>
      <c r="G23" s="40"/>
      <c r="H23" s="81">
        <f>IF(ISBLANK(B23),"",VLOOKUP(B23,'各艇ﾃﾞｰﾀ'!$B$4:$G$49,5,FALSE))</f>
      </c>
      <c r="I23" s="82"/>
      <c r="J23" s="40"/>
      <c r="K23" s="44"/>
      <c r="L23" s="80"/>
      <c r="M23" s="44"/>
      <c r="N23" s="235"/>
      <c r="O23" s="236"/>
      <c r="P23" s="237"/>
    </row>
    <row r="24" spans="1:16" s="4" customFormat="1" ht="14.25">
      <c r="A24" s="209" t="s">
        <v>133</v>
      </c>
      <c r="B24" s="40"/>
      <c r="C24" s="79">
        <f>IF(ISBLANK(B24),"",VLOOKUP(B24,'各艇ﾃﾞｰﾀ'!$B$4:$G$51,2,FALSE))</f>
      </c>
      <c r="D24" s="80">
        <f>IF(ISBLANK(B24),"",VLOOKUP(B24,'各艇ﾃﾞｰﾀ'!$B$4:$G$49,3,FALSE))</f>
      </c>
      <c r="E24" s="78"/>
      <c r="F24" s="138"/>
      <c r="G24" s="40"/>
      <c r="H24" s="81">
        <f>IF(ISBLANK(B24),"",VLOOKUP(B24,'各艇ﾃﾞｰﾀ'!$B$4:$G$49,5,FALSE))</f>
      </c>
      <c r="I24" s="82"/>
      <c r="J24" s="40"/>
      <c r="K24" s="44"/>
      <c r="L24" s="80"/>
      <c r="M24" s="44"/>
      <c r="N24" s="235"/>
      <c r="O24" s="236"/>
      <c r="P24" s="237"/>
    </row>
    <row r="25" spans="1:16" s="4" customFormat="1" ht="14.25">
      <c r="A25" s="210" t="s">
        <v>136</v>
      </c>
      <c r="B25" s="46"/>
      <c r="C25" s="84">
        <f>IF(ISBLANK(B25),"",VLOOKUP(B25,'各艇ﾃﾞｰﾀ'!$B$4:$G$51,2,FALSE))</f>
      </c>
      <c r="D25" s="85">
        <f>IF(ISBLANK(B25),"",VLOOKUP(B25,'各艇ﾃﾞｰﾀ'!$B$4:$G$49,3,FALSE))</f>
      </c>
      <c r="E25" s="83"/>
      <c r="F25" s="139"/>
      <c r="G25" s="46"/>
      <c r="H25" s="86">
        <f>IF(ISBLANK(B25),"",VLOOKUP(B25,'各艇ﾃﾞｰﾀ'!$B$4:$G$49,5,FALSE))</f>
      </c>
      <c r="I25" s="87"/>
      <c r="J25" s="46"/>
      <c r="K25" s="49"/>
      <c r="L25" s="85"/>
      <c r="M25" s="49"/>
      <c r="N25" s="238"/>
      <c r="O25" s="239"/>
      <c r="P25" s="240"/>
    </row>
    <row r="26" spans="1:16" ht="19.5" customHeight="1">
      <c r="A26" s="259" t="s">
        <v>79</v>
      </c>
      <c r="B26" s="268"/>
      <c r="C26" s="269"/>
      <c r="D26" s="250" t="s">
        <v>224</v>
      </c>
      <c r="E26" s="251"/>
      <c r="F26" s="252"/>
      <c r="G26" s="300" t="s">
        <v>225</v>
      </c>
      <c r="H26" s="301"/>
      <c r="I26" s="301"/>
      <c r="J26" s="301"/>
      <c r="K26" s="301"/>
      <c r="L26" s="301"/>
      <c r="M26" s="301"/>
      <c r="N26" s="301"/>
      <c r="O26" s="301"/>
      <c r="P26" s="302"/>
    </row>
    <row r="27" spans="1:16" ht="19.5" customHeight="1">
      <c r="A27" s="270"/>
      <c r="B27" s="271"/>
      <c r="C27" s="272"/>
      <c r="D27" s="253"/>
      <c r="E27" s="254"/>
      <c r="F27" s="255"/>
      <c r="G27" s="303"/>
      <c r="H27" s="304"/>
      <c r="I27" s="304"/>
      <c r="J27" s="304"/>
      <c r="K27" s="304"/>
      <c r="L27" s="304"/>
      <c r="M27" s="304"/>
      <c r="N27" s="304"/>
      <c r="O27" s="304"/>
      <c r="P27" s="305"/>
    </row>
    <row r="28" spans="1:16" ht="19.5" customHeight="1">
      <c r="A28" s="273"/>
      <c r="B28" s="274"/>
      <c r="C28" s="275"/>
      <c r="D28" s="253"/>
      <c r="E28" s="254"/>
      <c r="F28" s="255"/>
      <c r="G28" s="303"/>
      <c r="H28" s="304"/>
      <c r="I28" s="304"/>
      <c r="J28" s="304"/>
      <c r="K28" s="304"/>
      <c r="L28" s="304"/>
      <c r="M28" s="304"/>
      <c r="N28" s="304"/>
      <c r="O28" s="304"/>
      <c r="P28" s="305"/>
    </row>
    <row r="29" spans="1:16" ht="19.5" customHeight="1">
      <c r="A29" s="241" t="s">
        <v>141</v>
      </c>
      <c r="B29" s="242"/>
      <c r="C29" s="243"/>
      <c r="D29" s="256"/>
      <c r="E29" s="257"/>
      <c r="F29" s="258"/>
      <c r="G29" s="303"/>
      <c r="H29" s="304"/>
      <c r="I29" s="304"/>
      <c r="J29" s="304"/>
      <c r="K29" s="304"/>
      <c r="L29" s="304"/>
      <c r="M29" s="304"/>
      <c r="N29" s="304"/>
      <c r="O29" s="304"/>
      <c r="P29" s="305"/>
    </row>
    <row r="30" spans="1:16" ht="18" customHeight="1">
      <c r="A30" s="244"/>
      <c r="B30" s="245"/>
      <c r="C30" s="246"/>
      <c r="D30" s="250" t="s">
        <v>195</v>
      </c>
      <c r="E30" s="251"/>
      <c r="F30" s="252"/>
      <c r="G30" s="303"/>
      <c r="H30" s="304"/>
      <c r="I30" s="304"/>
      <c r="J30" s="304"/>
      <c r="K30" s="304"/>
      <c r="L30" s="304"/>
      <c r="M30" s="304"/>
      <c r="N30" s="304"/>
      <c r="O30" s="304"/>
      <c r="P30" s="305"/>
    </row>
    <row r="31" spans="1:16" ht="18" customHeight="1">
      <c r="A31" s="244"/>
      <c r="B31" s="245"/>
      <c r="C31" s="246"/>
      <c r="D31" s="253"/>
      <c r="E31" s="254"/>
      <c r="F31" s="255"/>
      <c r="G31" s="303"/>
      <c r="H31" s="304"/>
      <c r="I31" s="304"/>
      <c r="J31" s="304"/>
      <c r="K31" s="304"/>
      <c r="L31" s="304"/>
      <c r="M31" s="304"/>
      <c r="N31" s="304"/>
      <c r="O31" s="304"/>
      <c r="P31" s="305"/>
    </row>
    <row r="32" spans="1:16" ht="18" customHeight="1">
      <c r="A32" s="244"/>
      <c r="B32" s="245"/>
      <c r="C32" s="246"/>
      <c r="D32" s="253"/>
      <c r="E32" s="254"/>
      <c r="F32" s="255"/>
      <c r="G32" s="303"/>
      <c r="H32" s="304"/>
      <c r="I32" s="304"/>
      <c r="J32" s="304"/>
      <c r="K32" s="304"/>
      <c r="L32" s="304"/>
      <c r="M32" s="304"/>
      <c r="N32" s="304"/>
      <c r="O32" s="304"/>
      <c r="P32" s="305"/>
    </row>
    <row r="33" spans="1:16" ht="18" customHeight="1">
      <c r="A33" s="244"/>
      <c r="B33" s="245"/>
      <c r="C33" s="246"/>
      <c r="D33" s="253"/>
      <c r="E33" s="254"/>
      <c r="F33" s="255"/>
      <c r="G33" s="303"/>
      <c r="H33" s="304"/>
      <c r="I33" s="304"/>
      <c r="J33" s="304"/>
      <c r="K33" s="304"/>
      <c r="L33" s="304"/>
      <c r="M33" s="304"/>
      <c r="N33" s="304"/>
      <c r="O33" s="304"/>
      <c r="P33" s="305"/>
    </row>
    <row r="34" spans="1:16" ht="18" customHeight="1">
      <c r="A34" s="244"/>
      <c r="B34" s="245"/>
      <c r="C34" s="246"/>
      <c r="D34" s="253"/>
      <c r="E34" s="254"/>
      <c r="F34" s="255"/>
      <c r="G34" s="303"/>
      <c r="H34" s="304"/>
      <c r="I34" s="304"/>
      <c r="J34" s="304"/>
      <c r="K34" s="304"/>
      <c r="L34" s="304"/>
      <c r="M34" s="304"/>
      <c r="N34" s="304"/>
      <c r="O34" s="304"/>
      <c r="P34" s="305"/>
    </row>
    <row r="35" spans="1:16" ht="71.25" customHeight="1">
      <c r="A35" s="247"/>
      <c r="B35" s="248"/>
      <c r="C35" s="249"/>
      <c r="D35" s="256"/>
      <c r="E35" s="257"/>
      <c r="F35" s="258"/>
      <c r="G35" s="306"/>
      <c r="H35" s="307"/>
      <c r="I35" s="307"/>
      <c r="J35" s="307"/>
      <c r="K35" s="307"/>
      <c r="L35" s="307"/>
      <c r="M35" s="307"/>
      <c r="N35" s="307"/>
      <c r="O35" s="307"/>
      <c r="P35" s="308"/>
    </row>
  </sheetData>
  <sheetProtection/>
  <mergeCells count="29">
    <mergeCell ref="N9:P9"/>
    <mergeCell ref="N10:P10"/>
    <mergeCell ref="N11:P11"/>
    <mergeCell ref="N12:P12"/>
    <mergeCell ref="N22:P22"/>
    <mergeCell ref="N21:P21"/>
    <mergeCell ref="N20:P20"/>
    <mergeCell ref="A26:C28"/>
    <mergeCell ref="A29:C35"/>
    <mergeCell ref="D26:F29"/>
    <mergeCell ref="D30:F35"/>
    <mergeCell ref="N23:P23"/>
    <mergeCell ref="N17:P17"/>
    <mergeCell ref="D1:H1"/>
    <mergeCell ref="N7:P7"/>
    <mergeCell ref="B2:I2"/>
    <mergeCell ref="N4:P4"/>
    <mergeCell ref="N5:P5"/>
    <mergeCell ref="N6:P6"/>
    <mergeCell ref="G26:P35"/>
    <mergeCell ref="N8:P8"/>
    <mergeCell ref="N13:P13"/>
    <mergeCell ref="N24:P24"/>
    <mergeCell ref="N25:P25"/>
    <mergeCell ref="N16:P16"/>
    <mergeCell ref="N19:P19"/>
    <mergeCell ref="N18:P18"/>
    <mergeCell ref="N14:P14"/>
    <mergeCell ref="N15:P15"/>
  </mergeCells>
  <printOptions/>
  <pageMargins left="0.31" right="0.26" top="0.16" bottom="0.11" header="0.17" footer="0.11"/>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1:P35"/>
  <sheetViews>
    <sheetView showGridLines="0" zoomScale="75" zoomScaleNormal="75" zoomScalePageLayoutView="0" workbookViewId="0" topLeftCell="A1">
      <selection activeCell="R3" sqref="R3"/>
    </sheetView>
  </sheetViews>
  <sheetFormatPr defaultColWidth="9.00390625" defaultRowHeight="13.5"/>
  <cols>
    <col min="1" max="1" width="5.00390625" style="2" customWidth="1"/>
    <col min="2" max="2" width="8.875" style="2" customWidth="1"/>
    <col min="3" max="3" width="24.125" style="2" customWidth="1"/>
    <col min="4" max="4" width="8.375" style="2" customWidth="1"/>
    <col min="5" max="5" width="6.00390625" style="2" customWidth="1"/>
    <col min="6" max="6" width="12.25390625" style="2" customWidth="1"/>
    <col min="7" max="7" width="9.125" style="2" customWidth="1"/>
    <col min="8" max="8" width="7.875" style="2" customWidth="1"/>
    <col min="9" max="9" width="5.375" style="2" customWidth="1"/>
    <col min="10" max="10" width="7.625" style="2" customWidth="1"/>
    <col min="11" max="11" width="8.625" style="2" customWidth="1"/>
    <col min="12" max="12" width="7.875" style="2" customWidth="1"/>
    <col min="13" max="13" width="8.00390625" style="2" customWidth="1"/>
    <col min="14" max="14" width="9.625" style="2" customWidth="1"/>
    <col min="15" max="15" width="9.75390625" style="2" customWidth="1"/>
    <col min="16" max="16" width="1.625" style="2" customWidth="1"/>
    <col min="17" max="17" width="8.375" style="2" customWidth="1"/>
    <col min="18" max="16384" width="9.00390625" style="2" customWidth="1"/>
  </cols>
  <sheetData>
    <row r="1" spans="2:15" ht="18.75" customHeight="1">
      <c r="B1" s="3"/>
      <c r="D1" s="287">
        <v>41014</v>
      </c>
      <c r="E1" s="287"/>
      <c r="F1" s="287"/>
      <c r="G1" s="287"/>
      <c r="H1" s="287"/>
      <c r="K1" s="8" t="s">
        <v>4</v>
      </c>
      <c r="L1" s="34" t="s">
        <v>172</v>
      </c>
      <c r="M1" s="8" t="s">
        <v>5</v>
      </c>
      <c r="N1" s="6">
        <v>40648</v>
      </c>
      <c r="O1" s="20">
        <v>0.375</v>
      </c>
    </row>
    <row r="2" spans="2:15" ht="18.75" customHeight="1">
      <c r="B2" s="288" t="s">
        <v>232</v>
      </c>
      <c r="C2" s="288"/>
      <c r="D2" s="288"/>
      <c r="E2" s="288"/>
      <c r="F2" s="288"/>
      <c r="G2" s="288"/>
      <c r="H2" s="288"/>
      <c r="I2" s="280"/>
      <c r="J2" s="21"/>
      <c r="K2" s="10">
        <v>23</v>
      </c>
      <c r="L2" s="31" t="s">
        <v>6</v>
      </c>
      <c r="M2" s="9" t="s">
        <v>7</v>
      </c>
      <c r="N2" s="11">
        <v>15</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95" t="s">
        <v>227</v>
      </c>
      <c r="I5" s="15" t="s">
        <v>27</v>
      </c>
      <c r="J5" s="15" t="s">
        <v>26</v>
      </c>
      <c r="K5" s="15" t="s">
        <v>28</v>
      </c>
      <c r="L5" s="15" t="s">
        <v>29</v>
      </c>
      <c r="M5" s="15"/>
      <c r="N5" s="281"/>
      <c r="O5" s="282"/>
      <c r="P5" s="283"/>
    </row>
    <row r="6" spans="1:16" s="4" customFormat="1" ht="14.25">
      <c r="A6" s="208" t="s">
        <v>112</v>
      </c>
      <c r="B6" s="35">
        <v>321</v>
      </c>
      <c r="C6" s="74" t="str">
        <f>IF(ISBLANK(B6),"",VLOOKUP(B6,'各艇ﾃﾞｰﾀ'!$B$4:$G$51,2,FALSE))</f>
        <v>ケロニア</v>
      </c>
      <c r="D6" s="75">
        <f>IF(ISBLANK(B6),"",VLOOKUP(B6,'各艇ﾃﾞｰﾀ'!$B$4:$G$49,3,FALSE))</f>
        <v>9.05</v>
      </c>
      <c r="E6" s="73">
        <v>2</v>
      </c>
      <c r="F6" s="137">
        <v>0.5561805555555556</v>
      </c>
      <c r="G6" s="35">
        <f aca="true" t="shared" si="0" ref="G6:G19">(F6-$O$1)*86400.049</f>
        <v>15654.008877847224</v>
      </c>
      <c r="H6" s="76">
        <f>IF(ISBLANK(B6),"",VLOOKUP(B6,'各艇ﾃﾞｰﾀ'!$B$4:$G$49,5,FALSE))</f>
        <v>553.1231481336428</v>
      </c>
      <c r="I6" s="77">
        <v>0</v>
      </c>
      <c r="J6" s="35">
        <f aca="true" t="shared" si="1" ref="J6:J19">G6-H6*$K$2</f>
        <v>2932.17647077344</v>
      </c>
      <c r="K6" s="37">
        <f aca="true" t="shared" si="2" ref="K6:K19">(J6-$J$6)/$K$2</f>
        <v>0</v>
      </c>
      <c r="L6" s="75">
        <f aca="true" t="shared" si="3" ref="L6:L19">$K$2/(G6/3600)</f>
        <v>5.289379905563645</v>
      </c>
      <c r="M6" s="205">
        <f aca="true" t="shared" si="4" ref="M6:M19">30*($N$2+1-A6)/$N$2</f>
        <v>30</v>
      </c>
      <c r="N6" s="284"/>
      <c r="O6" s="285"/>
      <c r="P6" s="286"/>
    </row>
    <row r="7" spans="1:16" s="4" customFormat="1" ht="14.25">
      <c r="A7" s="209" t="s">
        <v>144</v>
      </c>
      <c r="B7" s="40">
        <v>5752</v>
      </c>
      <c r="C7" s="79" t="str">
        <f>IF(ISBLANK(B7),"",VLOOKUP(B7,'各艇ﾃﾞｰﾀ'!$B$4:$G$51,2,FALSE))</f>
        <v>アルファ</v>
      </c>
      <c r="D7" s="80">
        <f>IF(ISBLANK(B7),"",VLOOKUP(B7,'各艇ﾃﾞｰﾀ'!$B$4:$G$49,3,FALSE))</f>
        <v>10.25</v>
      </c>
      <c r="E7" s="78">
        <v>1</v>
      </c>
      <c r="F7" s="138">
        <v>0.5514236111111112</v>
      </c>
      <c r="G7" s="40">
        <f t="shared" si="0"/>
        <v>15243.008644756948</v>
      </c>
      <c r="H7" s="81">
        <f>IF(ISBLANK(B7),"",VLOOKUP(B7,'各艇ﾃﾞｰﾀ'!$B$4:$G$49,5,FALSE))</f>
        <v>526</v>
      </c>
      <c r="I7" s="82">
        <v>0</v>
      </c>
      <c r="J7" s="40">
        <f t="shared" si="1"/>
        <v>3145.0086447569483</v>
      </c>
      <c r="K7" s="44">
        <f t="shared" si="2"/>
        <v>9.253572781891663</v>
      </c>
      <c r="L7" s="80">
        <f t="shared" si="3"/>
        <v>5.4319984938459145</v>
      </c>
      <c r="M7" s="44">
        <f t="shared" si="4"/>
        <v>28</v>
      </c>
      <c r="N7" s="235"/>
      <c r="O7" s="236"/>
      <c r="P7" s="237"/>
    </row>
    <row r="8" spans="1:16" s="4" customFormat="1" ht="14.25">
      <c r="A8" s="209" t="s">
        <v>145</v>
      </c>
      <c r="B8" s="40">
        <v>6166</v>
      </c>
      <c r="C8" s="79" t="str">
        <f>IF(ISBLANK(B8),"",VLOOKUP(B8,'各艇ﾃﾞｰﾀ'!$B$4:$G$51,2,FALSE))</f>
        <v>HAURAKI</v>
      </c>
      <c r="D8" s="80">
        <f>IF(ISBLANK(B8),"",VLOOKUP(B8,'各艇ﾃﾞｰﾀ'!$B$4:$G$49,3,FALSE))</f>
        <v>9.95</v>
      </c>
      <c r="E8" s="78">
        <v>3</v>
      </c>
      <c r="F8" s="138">
        <v>0.5589814814814814</v>
      </c>
      <c r="G8" s="40">
        <f t="shared" si="0"/>
        <v>15896.009015092586</v>
      </c>
      <c r="H8" s="81">
        <f>IF(ISBLANK(B8),"",VLOOKUP(B8,'各艇ﾃﾞｰﾀ'!$B$4:$G$49,5,FALSE))</f>
        <v>532.5397540905764</v>
      </c>
      <c r="I8" s="82">
        <v>0</v>
      </c>
      <c r="J8" s="40">
        <f t="shared" si="1"/>
        <v>3647.5946710093303</v>
      </c>
      <c r="K8" s="44">
        <f t="shared" si="2"/>
        <v>31.10513914069088</v>
      </c>
      <c r="L8" s="80">
        <f t="shared" si="3"/>
        <v>5.208854620136722</v>
      </c>
      <c r="M8" s="44">
        <f t="shared" si="4"/>
        <v>26</v>
      </c>
      <c r="N8" s="235"/>
      <c r="O8" s="236"/>
      <c r="P8" s="237"/>
    </row>
    <row r="9" spans="1:16" s="4" customFormat="1" ht="14.25">
      <c r="A9" s="209" t="s">
        <v>130</v>
      </c>
      <c r="B9" s="40">
        <v>1985</v>
      </c>
      <c r="C9" s="79" t="str">
        <f>IF(ISBLANK(B9),"",VLOOKUP(B9,'各艇ﾃﾞｰﾀ'!$B$4:$G$51,2,FALSE))</f>
        <v>波勝</v>
      </c>
      <c r="D9" s="80">
        <f>IF(ISBLANK(B9),"",VLOOKUP(B9,'各艇ﾃﾞｰﾀ'!$B$4:$G$49,3,FALSE))</f>
        <v>7.1</v>
      </c>
      <c r="E9" s="78">
        <v>7</v>
      </c>
      <c r="F9" s="138">
        <v>0.5797337962962963</v>
      </c>
      <c r="G9" s="40">
        <f t="shared" si="0"/>
        <v>17689.01003195602</v>
      </c>
      <c r="H9" s="196">
        <f>IF(ISBLANK(B9),"",VLOOKUP(B9,'各艇ﾃﾞｰﾀ'!$B$4:$G$49,5,FALSE))</f>
        <v>609.5059172339866</v>
      </c>
      <c r="I9" s="82">
        <v>0</v>
      </c>
      <c r="J9" s="40">
        <f t="shared" si="1"/>
        <v>3670.3739355743273</v>
      </c>
      <c r="K9" s="44">
        <f t="shared" si="2"/>
        <v>32.09554194786466</v>
      </c>
      <c r="L9" s="80">
        <f t="shared" si="3"/>
        <v>4.680872465469688</v>
      </c>
      <c r="M9" s="44">
        <f t="shared" si="4"/>
        <v>24</v>
      </c>
      <c r="N9" s="235"/>
      <c r="O9" s="236"/>
      <c r="P9" s="237"/>
    </row>
    <row r="10" spans="1:16" s="4" customFormat="1" ht="14.25">
      <c r="A10" s="210" t="s">
        <v>146</v>
      </c>
      <c r="B10" s="46">
        <v>6352</v>
      </c>
      <c r="C10" s="84" t="str">
        <f>IF(ISBLANK(B10),"",VLOOKUP(B10,'各艇ﾃﾞｰﾀ'!$B$4:$G$51,2,FALSE))</f>
        <v>ｸﾞﾗﾝｱﾙﾏｼﾞﾛ</v>
      </c>
      <c r="D10" s="85">
        <f>IF(ISBLANK(B10),"",VLOOKUP(B10,'各艇ﾃﾞｰﾀ'!$B$4:$G$49,3,FALSE))</f>
        <v>9.65</v>
      </c>
      <c r="E10" s="83">
        <v>4</v>
      </c>
      <c r="F10" s="139">
        <v>0.5628472222222222</v>
      </c>
      <c r="G10" s="46">
        <f t="shared" si="0"/>
        <v>16230.009204513884</v>
      </c>
      <c r="H10" s="86">
        <f>IF(ISBLANK(B10),"",VLOOKUP(B10,'各艇ﾃﾞｰﾀ'!$B$4:$G$49,5,FALSE))</f>
        <v>539</v>
      </c>
      <c r="I10" s="87">
        <v>0</v>
      </c>
      <c r="J10" s="46">
        <f t="shared" si="1"/>
        <v>3833.0092045138845</v>
      </c>
      <c r="K10" s="49">
        <f t="shared" si="2"/>
        <v>39.16664059741063</v>
      </c>
      <c r="L10" s="85">
        <f t="shared" si="3"/>
        <v>5.101660692649003</v>
      </c>
      <c r="M10" s="49">
        <f t="shared" si="4"/>
        <v>22</v>
      </c>
      <c r="N10" s="238"/>
      <c r="O10" s="239"/>
      <c r="P10" s="240"/>
    </row>
    <row r="11" spans="1:16" s="4" customFormat="1" ht="14.25">
      <c r="A11" s="211" t="s">
        <v>147</v>
      </c>
      <c r="B11" s="56">
        <v>4400</v>
      </c>
      <c r="C11" s="89" t="str">
        <f>IF(ISBLANK(B11),"",VLOOKUP(B11,'各艇ﾃﾞｰﾀ'!$B$4:$G$51,2,FALSE))</f>
        <v>アイデアル</v>
      </c>
      <c r="D11" s="90">
        <f>IF(ISBLANK(B11),"",VLOOKUP(B11,'各艇ﾃﾞｰﾀ'!$B$4:$G$49,3,FALSE))</f>
        <v>7.8</v>
      </c>
      <c r="E11" s="88">
        <v>5</v>
      </c>
      <c r="F11" s="140">
        <v>0.5773726851851851</v>
      </c>
      <c r="G11" s="56">
        <f t="shared" si="0"/>
        <v>17485.00991626157</v>
      </c>
      <c r="H11" s="91">
        <f>IF(ISBLANK(B11),"",VLOOKUP(B11,'各艇ﾃﾞｰﾀ'!$B$4:$G$49,5,FALSE))</f>
        <v>587.0071952130542</v>
      </c>
      <c r="I11" s="92">
        <v>0</v>
      </c>
      <c r="J11" s="56">
        <f t="shared" si="1"/>
        <v>3983.8444263613237</v>
      </c>
      <c r="K11" s="57">
        <f t="shared" si="2"/>
        <v>45.72469372121233</v>
      </c>
      <c r="L11" s="90">
        <f t="shared" si="3"/>
        <v>4.735484875132588</v>
      </c>
      <c r="M11" s="57">
        <f t="shared" si="4"/>
        <v>20</v>
      </c>
      <c r="N11" s="232"/>
      <c r="O11" s="233"/>
      <c r="P11" s="234"/>
    </row>
    <row r="12" spans="1:16" s="4" customFormat="1" ht="14.25">
      <c r="A12" s="209" t="s">
        <v>148</v>
      </c>
      <c r="B12" s="40">
        <v>312</v>
      </c>
      <c r="C12" s="79" t="str">
        <f>IF(ISBLANK(B12),"",VLOOKUP(B12,'各艇ﾃﾞｰﾀ'!$B$4:$G$51,2,FALSE))</f>
        <v>はやとり</v>
      </c>
      <c r="D12" s="80">
        <f>IF(ISBLANK(B12),"",VLOOKUP(B12,'各艇ﾃﾞｰﾀ'!$B$4:$G$49,3,FALSE))</f>
        <v>8.45</v>
      </c>
      <c r="E12" s="78">
        <v>8</v>
      </c>
      <c r="F12" s="138">
        <v>0.5817824074074074</v>
      </c>
      <c r="G12" s="40">
        <f t="shared" si="0"/>
        <v>17866.01013233796</v>
      </c>
      <c r="H12" s="81">
        <f>IF(ISBLANK(B12),"",VLOOKUP(B12,'各艇ﾃﾞｰﾀ'!$B$4:$G$49,5,FALSE))</f>
        <v>568.510620302347</v>
      </c>
      <c r="I12" s="82">
        <v>0</v>
      </c>
      <c r="J12" s="40">
        <f t="shared" si="1"/>
        <v>4790.265865383979</v>
      </c>
      <c r="K12" s="44">
        <f t="shared" si="2"/>
        <v>80.78649541784952</v>
      </c>
      <c r="L12" s="80">
        <f t="shared" si="3"/>
        <v>4.634498658999962</v>
      </c>
      <c r="M12" s="44">
        <f t="shared" si="4"/>
        <v>18</v>
      </c>
      <c r="N12" s="235"/>
      <c r="O12" s="236"/>
      <c r="P12" s="237"/>
    </row>
    <row r="13" spans="1:16" s="4" customFormat="1" ht="14.25">
      <c r="A13" s="209" t="s">
        <v>149</v>
      </c>
      <c r="B13" s="40">
        <v>199</v>
      </c>
      <c r="C13" s="79" t="str">
        <f>IF(ISBLANK(B13),"",VLOOKUP(B13,'各艇ﾃﾞｰﾀ'!$B$4:$G$51,2,FALSE))</f>
        <v>サ－モン4</v>
      </c>
      <c r="D13" s="80">
        <f>IF(ISBLANK(B13),"",VLOOKUP(B13,'各艇ﾃﾞｰﾀ'!$B$4:$G$49,3,FALSE))</f>
        <v>9.15</v>
      </c>
      <c r="E13" s="78">
        <v>6</v>
      </c>
      <c r="F13" s="138">
        <v>0.5786805555555555</v>
      </c>
      <c r="G13" s="40">
        <f t="shared" si="0"/>
        <v>17598.00998034722</v>
      </c>
      <c r="H13" s="81">
        <f>IF(ISBLANK(B13),"",VLOOKUP(B13,'各艇ﾃﾞｰﾀ'!$B$4:$G$49,5,FALSE))</f>
        <v>551</v>
      </c>
      <c r="I13" s="82">
        <v>0</v>
      </c>
      <c r="J13" s="40">
        <f t="shared" si="1"/>
        <v>4925.0099803472185</v>
      </c>
      <c r="K13" s="44">
        <f t="shared" si="2"/>
        <v>86.64493519885993</v>
      </c>
      <c r="L13" s="80">
        <f t="shared" si="3"/>
        <v>4.705077454352388</v>
      </c>
      <c r="M13" s="44">
        <f t="shared" si="4"/>
        <v>16</v>
      </c>
      <c r="N13" s="235"/>
      <c r="O13" s="236"/>
      <c r="P13" s="237"/>
    </row>
    <row r="14" spans="1:16" s="4" customFormat="1" ht="14.25">
      <c r="A14" s="209" t="s">
        <v>150</v>
      </c>
      <c r="B14" s="40">
        <v>2640</v>
      </c>
      <c r="C14" s="79" t="str">
        <f>IF(ISBLANK(B14),"",VLOOKUP(B14,'各艇ﾃﾞｰﾀ'!$B$4:$G$51,2,FALSE))</f>
        <v>ｻﾝﾋﾞｰﾑ3</v>
      </c>
      <c r="D14" s="80">
        <f>IF(ISBLANK(B14),"",VLOOKUP(B14,'各艇ﾃﾞｰﾀ'!$B$4:$G$49,3,FALSE))</f>
        <v>7.15</v>
      </c>
      <c r="E14" s="78">
        <v>9</v>
      </c>
      <c r="F14" s="138">
        <v>0.5992129629629629</v>
      </c>
      <c r="G14" s="40">
        <f t="shared" si="0"/>
        <v>19372.01098643518</v>
      </c>
      <c r="H14" s="81">
        <f>IF(ISBLANK(B14),"",VLOOKUP(B14,'各艇ﾃﾞｰﾀ'!$B$4:$G$49,5,FALSE))</f>
        <v>608</v>
      </c>
      <c r="I14" s="82">
        <v>0</v>
      </c>
      <c r="J14" s="186">
        <f t="shared" si="1"/>
        <v>5388.01098643518</v>
      </c>
      <c r="K14" s="44">
        <f t="shared" si="2"/>
        <v>106.77541372442347</v>
      </c>
      <c r="L14" s="80">
        <f t="shared" si="3"/>
        <v>4.274207776259205</v>
      </c>
      <c r="M14" s="44">
        <f t="shared" si="4"/>
        <v>14</v>
      </c>
      <c r="N14" s="235"/>
      <c r="O14" s="236"/>
      <c r="P14" s="237"/>
    </row>
    <row r="15" spans="1:16" s="4" customFormat="1" ht="14.25">
      <c r="A15" s="210" t="s">
        <v>151</v>
      </c>
      <c r="B15" s="46">
        <v>319</v>
      </c>
      <c r="C15" s="84" t="str">
        <f>IF(ISBLANK(B15),"",VLOOKUP(B15,'各艇ﾃﾞｰﾀ'!$B$4:$G$51,2,FALSE))</f>
        <v>かまくら</v>
      </c>
      <c r="D15" s="85">
        <f>IF(ISBLANK(B15),"",VLOOKUP(B15,'各艇ﾃﾞｰﾀ'!$B$4:$G$49,3,FALSE))</f>
        <v>7</v>
      </c>
      <c r="E15" s="83">
        <v>11</v>
      </c>
      <c r="F15" s="139">
        <v>0.6049884259259259</v>
      </c>
      <c r="G15" s="186">
        <f t="shared" si="0"/>
        <v>19871.01126943287</v>
      </c>
      <c r="H15" s="86">
        <f>IF(ISBLANK(B15),"",VLOOKUP(B15,'各艇ﾃﾞｰﾀ'!$B$4:$G$49,5,FALSE))</f>
        <v>612.9739941958445</v>
      </c>
      <c r="I15" s="87">
        <v>0</v>
      </c>
      <c r="J15" s="46">
        <f t="shared" si="1"/>
        <v>5772.609402928447</v>
      </c>
      <c r="K15" s="57">
        <f t="shared" si="2"/>
        <v>123.49708400673943</v>
      </c>
      <c r="L15" s="203">
        <f t="shared" si="3"/>
        <v>4.166873989315752</v>
      </c>
      <c r="M15" s="206">
        <f t="shared" si="4"/>
        <v>12</v>
      </c>
      <c r="N15" s="238"/>
      <c r="O15" s="239"/>
      <c r="P15" s="240"/>
    </row>
    <row r="16" spans="1:16" s="4" customFormat="1" ht="14.25">
      <c r="A16" s="208" t="s">
        <v>131</v>
      </c>
      <c r="B16" s="35">
        <v>4469</v>
      </c>
      <c r="C16" s="74" t="str">
        <f>IF(ISBLANK(B16),"",VLOOKUP(B16,'各艇ﾃﾞｰﾀ'!$B$4:$G$51,2,FALSE))</f>
        <v>未央</v>
      </c>
      <c r="D16" s="90">
        <f>IF(ISBLANK(B16),"",VLOOKUP(B16,'各艇ﾃﾞｰﾀ'!$B$4:$G$49,3,FALSE))</f>
        <v>7</v>
      </c>
      <c r="E16" s="73">
        <v>13</v>
      </c>
      <c r="F16" s="137">
        <v>0.609386574074074</v>
      </c>
      <c r="G16" s="35">
        <f t="shared" si="0"/>
        <v>20251.011484942126</v>
      </c>
      <c r="H16" s="91">
        <f>IF(ISBLANK(B16),"",VLOOKUP(B16,'各艇ﾃﾞｰﾀ'!$B$4:$G$49,5,FALSE))</f>
        <v>612.9739941958445</v>
      </c>
      <c r="I16" s="77">
        <v>0</v>
      </c>
      <c r="J16" s="212">
        <f t="shared" si="1"/>
        <v>6152.609618437702</v>
      </c>
      <c r="K16" s="205">
        <f t="shared" si="2"/>
        <v>140.0188325071418</v>
      </c>
      <c r="L16" s="75">
        <f t="shared" si="3"/>
        <v>4.088684659606603</v>
      </c>
      <c r="M16" s="205">
        <f t="shared" si="4"/>
        <v>10</v>
      </c>
      <c r="N16" s="284"/>
      <c r="O16" s="285"/>
      <c r="P16" s="286"/>
    </row>
    <row r="17" spans="1:16" s="4" customFormat="1" ht="14.25">
      <c r="A17" s="209" t="s">
        <v>132</v>
      </c>
      <c r="B17" s="40">
        <v>4323</v>
      </c>
      <c r="C17" s="79" t="str">
        <f>IF(ISBLANK(B17),"",VLOOKUP(B17,'各艇ﾃﾞｰﾀ'!$B$4:$G$51,2,FALSE))</f>
        <v>飛天</v>
      </c>
      <c r="D17" s="80">
        <f>IF(ISBLANK(B17),"",VLOOKUP(B17,'各艇ﾃﾞｰﾀ'!$B$4:$G$49,3,FALSE))</f>
        <v>7.05</v>
      </c>
      <c r="E17" s="78">
        <v>12</v>
      </c>
      <c r="F17" s="138">
        <v>0.6090046296296296</v>
      </c>
      <c r="G17" s="40">
        <f t="shared" si="0"/>
        <v>20218.011466226853</v>
      </c>
      <c r="H17" s="81">
        <f>IF(ISBLANK(B17),"",VLOOKUP(B17,'各艇ﾃﾞｰﾀ'!$B$4:$G$49,5,FALSE))</f>
        <v>611.2313469612747</v>
      </c>
      <c r="I17" s="82">
        <v>0</v>
      </c>
      <c r="J17" s="186">
        <f t="shared" si="1"/>
        <v>6159.690486117537</v>
      </c>
      <c r="K17" s="44">
        <f t="shared" si="2"/>
        <v>140.32669631930858</v>
      </c>
      <c r="L17" s="204">
        <f t="shared" si="3"/>
        <v>4.0953582471902905</v>
      </c>
      <c r="M17" s="44">
        <f t="shared" si="4"/>
        <v>8</v>
      </c>
      <c r="N17" s="235"/>
      <c r="O17" s="236"/>
      <c r="P17" s="237"/>
    </row>
    <row r="18" spans="1:16" s="4" customFormat="1" ht="14.25">
      <c r="A18" s="209" t="s">
        <v>158</v>
      </c>
      <c r="B18" s="40">
        <v>162</v>
      </c>
      <c r="C18" s="79" t="str">
        <f>IF(ISBLANK(B18),"",VLOOKUP(B18,'各艇ﾃﾞｰﾀ'!$B$4:$G$51,2,FALSE))</f>
        <v>ﾌｪﾆｯｸｽ</v>
      </c>
      <c r="D18" s="80">
        <f>IF(ISBLANK(B18),"",VLOOKUP(B18,'各艇ﾃﾞｰﾀ'!$B$4:$G$49,3,FALSE))</f>
        <v>8.7</v>
      </c>
      <c r="E18" s="78">
        <v>10</v>
      </c>
      <c r="F18" s="138">
        <v>0.6026851851851852</v>
      </c>
      <c r="G18" s="40">
        <f t="shared" si="0"/>
        <v>19672.011156574077</v>
      </c>
      <c r="H18" s="81">
        <f>IF(ISBLANK(B18),"",VLOOKUP(B18,'各艇ﾃﾞｰﾀ'!$B$4:$G$49,5,FALSE))</f>
        <v>561.9188028663621</v>
      </c>
      <c r="I18" s="82">
        <v>0</v>
      </c>
      <c r="J18" s="186">
        <f t="shared" si="1"/>
        <v>6747.878690647751</v>
      </c>
      <c r="K18" s="207">
        <f t="shared" si="2"/>
        <v>165.90009651627437</v>
      </c>
      <c r="L18" s="188">
        <f t="shared" si="3"/>
        <v>4.209025673123897</v>
      </c>
      <c r="M18" s="44">
        <f t="shared" si="4"/>
        <v>6</v>
      </c>
      <c r="N18" s="235"/>
      <c r="O18" s="236"/>
      <c r="P18" s="237"/>
    </row>
    <row r="19" spans="1:16" s="4" customFormat="1" ht="14.25">
      <c r="A19" s="209" t="s">
        <v>153</v>
      </c>
      <c r="B19" s="40">
        <v>346</v>
      </c>
      <c r="C19" s="79" t="str">
        <f>IF(ISBLANK(B19),"",VLOOKUP(B19,'各艇ﾃﾞｰﾀ'!$B$4:$G$51,2,FALSE))</f>
        <v>飛車角</v>
      </c>
      <c r="D19" s="80">
        <f>IF(ISBLANK(B19),"",VLOOKUP(B19,'各艇ﾃﾞｰﾀ'!$B$4:$G$49,3,FALSE))</f>
        <v>8.65</v>
      </c>
      <c r="E19" s="78">
        <v>14</v>
      </c>
      <c r="F19" s="138">
        <v>0.611712962962963</v>
      </c>
      <c r="G19" s="40">
        <f t="shared" si="0"/>
        <v>20452.011598935183</v>
      </c>
      <c r="H19" s="81">
        <f>IF(ISBLANK(B19),"",VLOOKUP(B19,'各艇ﾃﾞｰﾀ'!$B$4:$G$49,5,FALSE))</f>
        <v>563.2157910050126</v>
      </c>
      <c r="I19" s="82">
        <v>0</v>
      </c>
      <c r="J19" s="186">
        <f t="shared" si="1"/>
        <v>7498.048405819893</v>
      </c>
      <c r="K19" s="44">
        <f t="shared" si="2"/>
        <v>198.5161710889762</v>
      </c>
      <c r="L19" s="188">
        <f t="shared" si="3"/>
        <v>4.048501517782774</v>
      </c>
      <c r="M19" s="44">
        <f t="shared" si="4"/>
        <v>4</v>
      </c>
      <c r="N19" s="235"/>
      <c r="O19" s="236"/>
      <c r="P19" s="237"/>
    </row>
    <row r="20" spans="1:16" s="4" customFormat="1" ht="14.25">
      <c r="A20" s="210" t="s">
        <v>154</v>
      </c>
      <c r="B20" s="46">
        <v>4010</v>
      </c>
      <c r="C20" s="84" t="str">
        <f>IF(ISBLANK(B20),"",VLOOKUP(B20,'各艇ﾃﾞｰﾀ'!$B$4:$G$51,2,FALSE))</f>
        <v>ナジャ5</v>
      </c>
      <c r="D20" s="85">
        <f>IF(ISBLANK(B20),"",VLOOKUP(B20,'各艇ﾃﾞｰﾀ'!$B$4:$G$49,3,FALSE))</f>
        <v>10.2</v>
      </c>
      <c r="E20" s="83">
        <v>15</v>
      </c>
      <c r="F20" s="139"/>
      <c r="G20" s="186"/>
      <c r="H20" s="86"/>
      <c r="I20" s="87"/>
      <c r="J20" s="46"/>
      <c r="K20" s="49"/>
      <c r="L20" s="85"/>
      <c r="M20" s="49">
        <v>1</v>
      </c>
      <c r="N20" s="238" t="s">
        <v>207</v>
      </c>
      <c r="O20" s="239"/>
      <c r="P20" s="240"/>
    </row>
    <row r="21" spans="1:16" s="4" customFormat="1" ht="14.25">
      <c r="A21" s="211"/>
      <c r="B21" s="66"/>
      <c r="C21" s="89">
        <f>IF(ISBLANK(B21),"",VLOOKUP(B21,'各艇ﾃﾞｰﾀ'!$B$4:$G$51,2,FALSE))</f>
      </c>
      <c r="D21" s="90">
        <f>IF(ISBLANK(B21),"",VLOOKUP(B21,'各艇ﾃﾞｰﾀ'!$B$4:$G$49,3,FALSE))</f>
      </c>
      <c r="E21" s="88"/>
      <c r="F21" s="140"/>
      <c r="G21" s="35"/>
      <c r="H21" s="91"/>
      <c r="I21" s="92"/>
      <c r="J21" s="212"/>
      <c r="K21" s="37"/>
      <c r="L21" s="202"/>
      <c r="M21" s="205"/>
      <c r="N21" s="232"/>
      <c r="O21" s="233"/>
      <c r="P21" s="234"/>
    </row>
    <row r="22" spans="1:16" s="4" customFormat="1" ht="14.25">
      <c r="A22" s="209"/>
      <c r="B22" s="40"/>
      <c r="C22" s="79">
        <f>IF(ISBLANK(B22),"",VLOOKUP(B22,'各艇ﾃﾞｰﾀ'!$B$4:$G$51,2,FALSE))</f>
      </c>
      <c r="D22" s="80">
        <f>IF(ISBLANK(B22),"",VLOOKUP(B22,'各艇ﾃﾞｰﾀ'!$B$4:$G$49,3,FALSE))</f>
      </c>
      <c r="E22" s="78"/>
      <c r="F22" s="138"/>
      <c r="G22" s="40"/>
      <c r="H22" s="81">
        <f>IF(ISBLANK(B22),"",VLOOKUP(B22,'各艇ﾃﾞｰﾀ'!$B$4:$G$49,4,FALSE))</f>
      </c>
      <c r="I22" s="82"/>
      <c r="J22" s="40"/>
      <c r="K22" s="207"/>
      <c r="L22" s="80"/>
      <c r="M22" s="44"/>
      <c r="N22" s="235"/>
      <c r="O22" s="236"/>
      <c r="P22" s="237"/>
    </row>
    <row r="23" spans="1:16" s="4" customFormat="1" ht="14.25">
      <c r="A23" s="209"/>
      <c r="B23" s="40"/>
      <c r="C23" s="79">
        <f>IF(ISBLANK(B23),"",VLOOKUP(B23,'各艇ﾃﾞｰﾀ'!$B$4:$G$51,2,FALSE))</f>
      </c>
      <c r="D23" s="80">
        <f>IF(ISBLANK(B23),"",VLOOKUP(B23,'各艇ﾃﾞｰﾀ'!$B$4:$G$49,3,FALSE))</f>
      </c>
      <c r="E23" s="78"/>
      <c r="F23" s="138"/>
      <c r="G23" s="40"/>
      <c r="H23" s="81">
        <f>IF(ISBLANK(B23),"",VLOOKUP(B23,'各艇ﾃﾞｰﾀ'!$B$4:$G$49,4,FALSE))</f>
      </c>
      <c r="I23" s="82"/>
      <c r="J23" s="213"/>
      <c r="K23" s="44"/>
      <c r="L23" s="80"/>
      <c r="M23" s="44"/>
      <c r="N23" s="235"/>
      <c r="O23" s="236"/>
      <c r="P23" s="237"/>
    </row>
    <row r="24" spans="1:16" s="4" customFormat="1" ht="14.25">
      <c r="A24" s="209"/>
      <c r="B24" s="40"/>
      <c r="C24" s="79">
        <f>IF(ISBLANK(B24),"",VLOOKUP(B24,'各艇ﾃﾞｰﾀ'!$B$4:$G$51,2,FALSE))</f>
      </c>
      <c r="D24" s="80">
        <f>IF(ISBLANK(B24),"",VLOOKUP(B24,'各艇ﾃﾞｰﾀ'!$B$4:$G$49,3,FALSE))</f>
      </c>
      <c r="E24" s="78"/>
      <c r="F24" s="138"/>
      <c r="G24" s="40"/>
      <c r="H24" s="81">
        <f>IF(ISBLANK(B24),"",VLOOKUP(B24,'各艇ﾃﾞｰﾀ'!$B$4:$G$49,4,FALSE))</f>
      </c>
      <c r="I24" s="82"/>
      <c r="J24" s="186"/>
      <c r="K24" s="44"/>
      <c r="L24" s="204"/>
      <c r="M24" s="44"/>
      <c r="N24" s="235"/>
      <c r="O24" s="236"/>
      <c r="P24" s="237"/>
    </row>
    <row r="25" spans="1:16" s="4" customFormat="1" ht="14.25">
      <c r="A25" s="210"/>
      <c r="B25" s="46"/>
      <c r="C25" s="84">
        <f>IF(ISBLANK(B25),"",VLOOKUP(B25,'各艇ﾃﾞｰﾀ'!$B$4:$G$51,2,FALSE))</f>
      </c>
      <c r="D25" s="85">
        <f>IF(ISBLANK(B25),"",VLOOKUP(B25,'各艇ﾃﾞｰﾀ'!$B$4:$G$49,3,FALSE))</f>
      </c>
      <c r="E25" s="83"/>
      <c r="F25" s="139"/>
      <c r="G25" s="186"/>
      <c r="H25" s="86">
        <f>IF(ISBLANK(B25),"",VLOOKUP(B25,'各艇ﾃﾞｰﾀ'!$B$4:$G$49,4,FALSE))</f>
      </c>
      <c r="I25" s="87"/>
      <c r="J25" s="46"/>
      <c r="K25" s="49"/>
      <c r="L25" s="85"/>
      <c r="M25" s="49"/>
      <c r="N25" s="238"/>
      <c r="O25" s="239"/>
      <c r="P25" s="240"/>
    </row>
    <row r="26" spans="1:16" ht="19.5" customHeight="1">
      <c r="A26" s="259" t="s">
        <v>79</v>
      </c>
      <c r="B26" s="268"/>
      <c r="C26" s="269"/>
      <c r="D26" s="250" t="s">
        <v>228</v>
      </c>
      <c r="E26" s="251"/>
      <c r="F26" s="252"/>
      <c r="G26" s="300" t="s">
        <v>231</v>
      </c>
      <c r="H26" s="301"/>
      <c r="I26" s="301"/>
      <c r="J26" s="301"/>
      <c r="K26" s="301"/>
      <c r="L26" s="301"/>
      <c r="M26" s="301"/>
      <c r="N26" s="301"/>
      <c r="O26" s="301"/>
      <c r="P26" s="302"/>
    </row>
    <row r="27" spans="1:16" ht="19.5" customHeight="1">
      <c r="A27" s="270"/>
      <c r="B27" s="271"/>
      <c r="C27" s="272"/>
      <c r="D27" s="253"/>
      <c r="E27" s="254"/>
      <c r="F27" s="255"/>
      <c r="G27" s="303"/>
      <c r="H27" s="304"/>
      <c r="I27" s="304"/>
      <c r="J27" s="304"/>
      <c r="K27" s="304"/>
      <c r="L27" s="304"/>
      <c r="M27" s="304"/>
      <c r="N27" s="304"/>
      <c r="O27" s="304"/>
      <c r="P27" s="305"/>
    </row>
    <row r="28" spans="1:16" ht="19.5" customHeight="1">
      <c r="A28" s="273"/>
      <c r="B28" s="274"/>
      <c r="C28" s="275"/>
      <c r="D28" s="253"/>
      <c r="E28" s="254"/>
      <c r="F28" s="255"/>
      <c r="G28" s="303"/>
      <c r="H28" s="304"/>
      <c r="I28" s="304"/>
      <c r="J28" s="304"/>
      <c r="K28" s="304"/>
      <c r="L28" s="304"/>
      <c r="M28" s="304"/>
      <c r="N28" s="304"/>
      <c r="O28" s="304"/>
      <c r="P28" s="305"/>
    </row>
    <row r="29" spans="1:16" ht="19.5" customHeight="1">
      <c r="A29" s="241" t="s">
        <v>142</v>
      </c>
      <c r="B29" s="242"/>
      <c r="C29" s="243"/>
      <c r="D29" s="256"/>
      <c r="E29" s="257"/>
      <c r="F29" s="258"/>
      <c r="G29" s="303"/>
      <c r="H29" s="304"/>
      <c r="I29" s="304"/>
      <c r="J29" s="304"/>
      <c r="K29" s="304"/>
      <c r="L29" s="304"/>
      <c r="M29" s="304"/>
      <c r="N29" s="304"/>
      <c r="O29" s="304"/>
      <c r="P29" s="305"/>
    </row>
    <row r="30" spans="1:16" ht="18" customHeight="1">
      <c r="A30" s="244"/>
      <c r="B30" s="245"/>
      <c r="C30" s="246"/>
      <c r="D30" s="250" t="s">
        <v>229</v>
      </c>
      <c r="E30" s="251"/>
      <c r="F30" s="252"/>
      <c r="G30" s="303"/>
      <c r="H30" s="304"/>
      <c r="I30" s="304"/>
      <c r="J30" s="304"/>
      <c r="K30" s="304"/>
      <c r="L30" s="304"/>
      <c r="M30" s="304"/>
      <c r="N30" s="304"/>
      <c r="O30" s="304"/>
      <c r="P30" s="305"/>
    </row>
    <row r="31" spans="1:16" ht="18" customHeight="1">
      <c r="A31" s="244"/>
      <c r="B31" s="245"/>
      <c r="C31" s="246"/>
      <c r="D31" s="253"/>
      <c r="E31" s="254"/>
      <c r="F31" s="255"/>
      <c r="G31" s="303"/>
      <c r="H31" s="304"/>
      <c r="I31" s="304"/>
      <c r="J31" s="304"/>
      <c r="K31" s="304"/>
      <c r="L31" s="304"/>
      <c r="M31" s="304"/>
      <c r="N31" s="304"/>
      <c r="O31" s="304"/>
      <c r="P31" s="305"/>
    </row>
    <row r="32" spans="1:16" ht="36" customHeight="1">
      <c r="A32" s="244"/>
      <c r="B32" s="245"/>
      <c r="C32" s="246"/>
      <c r="D32" s="253"/>
      <c r="E32" s="254"/>
      <c r="F32" s="255"/>
      <c r="G32" s="303"/>
      <c r="H32" s="304"/>
      <c r="I32" s="304"/>
      <c r="J32" s="304"/>
      <c r="K32" s="304"/>
      <c r="L32" s="304"/>
      <c r="M32" s="304"/>
      <c r="N32" s="304"/>
      <c r="O32" s="304"/>
      <c r="P32" s="305"/>
    </row>
    <row r="33" spans="1:16" ht="30.75" customHeight="1">
      <c r="A33" s="244"/>
      <c r="B33" s="245"/>
      <c r="C33" s="246"/>
      <c r="D33" s="253"/>
      <c r="E33" s="254"/>
      <c r="F33" s="255"/>
      <c r="G33" s="303"/>
      <c r="H33" s="304"/>
      <c r="I33" s="304"/>
      <c r="J33" s="304"/>
      <c r="K33" s="304"/>
      <c r="L33" s="304"/>
      <c r="M33" s="304"/>
      <c r="N33" s="304"/>
      <c r="O33" s="304"/>
      <c r="P33" s="305"/>
    </row>
    <row r="34" spans="1:16" ht="9.75" customHeight="1">
      <c r="A34" s="244"/>
      <c r="B34" s="245"/>
      <c r="C34" s="246"/>
      <c r="D34" s="253"/>
      <c r="E34" s="254"/>
      <c r="F34" s="255"/>
      <c r="G34" s="303"/>
      <c r="H34" s="304"/>
      <c r="I34" s="304"/>
      <c r="J34" s="304"/>
      <c r="K34" s="304"/>
      <c r="L34" s="304"/>
      <c r="M34" s="304"/>
      <c r="N34" s="304"/>
      <c r="O34" s="304"/>
      <c r="P34" s="305"/>
    </row>
    <row r="35" spans="1:16" ht="11.25" customHeight="1">
      <c r="A35" s="247"/>
      <c r="B35" s="248"/>
      <c r="C35" s="249"/>
      <c r="D35" s="256"/>
      <c r="E35" s="257"/>
      <c r="F35" s="258"/>
      <c r="G35" s="306"/>
      <c r="H35" s="307"/>
      <c r="I35" s="307"/>
      <c r="J35" s="307"/>
      <c r="K35" s="307"/>
      <c r="L35" s="307"/>
      <c r="M35" s="307"/>
      <c r="N35" s="307"/>
      <c r="O35" s="307"/>
      <c r="P35" s="308"/>
    </row>
    <row r="36" ht="11.25" customHeight="1"/>
    <row r="37" ht="11.25" customHeight="1"/>
  </sheetData>
  <sheetProtection password="EDAE" sheet="1"/>
  <mergeCells count="29">
    <mergeCell ref="A29:C35"/>
    <mergeCell ref="D26:F29"/>
    <mergeCell ref="D30:F35"/>
    <mergeCell ref="G26:P35"/>
    <mergeCell ref="N20:P20"/>
    <mergeCell ref="N23:P23"/>
    <mergeCell ref="A26:C28"/>
    <mergeCell ref="N21:P21"/>
    <mergeCell ref="N22:P22"/>
    <mergeCell ref="N25:P25"/>
    <mergeCell ref="D1:H1"/>
    <mergeCell ref="N24:P24"/>
    <mergeCell ref="N7:P7"/>
    <mergeCell ref="B2:I2"/>
    <mergeCell ref="N4:P4"/>
    <mergeCell ref="N5:P5"/>
    <mergeCell ref="N10:P10"/>
    <mergeCell ref="N14:P14"/>
    <mergeCell ref="N15:P15"/>
    <mergeCell ref="N12:P12"/>
    <mergeCell ref="N6:P6"/>
    <mergeCell ref="N18:P18"/>
    <mergeCell ref="N11:P11"/>
    <mergeCell ref="N19:P19"/>
    <mergeCell ref="N8:P8"/>
    <mergeCell ref="N9:P9"/>
    <mergeCell ref="N16:P16"/>
    <mergeCell ref="N13:P13"/>
    <mergeCell ref="N17:P17"/>
  </mergeCells>
  <printOptions/>
  <pageMargins left="0.31" right="0.26" top="0.16" bottom="0.27" header="0.5118110236220472" footer="0.42"/>
  <pageSetup horizontalDpi="200" verticalDpi="200" orientation="landscape" paperSize="9" r:id="rId1"/>
</worksheet>
</file>

<file path=xl/worksheets/sheet6.xml><?xml version="1.0" encoding="utf-8"?>
<worksheet xmlns="http://schemas.openxmlformats.org/spreadsheetml/2006/main" xmlns:r="http://schemas.openxmlformats.org/officeDocument/2006/relationships">
  <dimension ref="A1:R29"/>
  <sheetViews>
    <sheetView zoomScale="75" zoomScaleNormal="75" zoomScalePageLayoutView="0" workbookViewId="0" topLeftCell="A1">
      <selection activeCell="Q1" sqref="Q1"/>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287">
        <v>41049</v>
      </c>
      <c r="E1" s="287"/>
      <c r="F1" s="287"/>
      <c r="G1" s="287"/>
      <c r="H1" s="287"/>
      <c r="K1" s="8" t="s">
        <v>4</v>
      </c>
      <c r="L1" s="223" t="s">
        <v>166</v>
      </c>
      <c r="M1" s="8" t="s">
        <v>5</v>
      </c>
      <c r="N1" s="6">
        <v>41049</v>
      </c>
      <c r="O1" s="20">
        <v>0</v>
      </c>
    </row>
    <row r="2" spans="2:15" ht="18.75" customHeight="1">
      <c r="B2" s="288" t="s">
        <v>236</v>
      </c>
      <c r="C2" s="288"/>
      <c r="D2" s="288"/>
      <c r="E2" s="288"/>
      <c r="F2" s="288"/>
      <c r="G2" s="288"/>
      <c r="H2" s="288"/>
      <c r="I2" s="280"/>
      <c r="J2" s="21"/>
      <c r="K2" s="142">
        <v>48</v>
      </c>
      <c r="L2" s="31" t="s">
        <v>6</v>
      </c>
      <c r="M2" s="9" t="s">
        <v>7</v>
      </c>
      <c r="N2" s="217">
        <v>11</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4" t="s">
        <v>238</v>
      </c>
      <c r="I5" s="15" t="s">
        <v>27</v>
      </c>
      <c r="J5" s="15" t="s">
        <v>26</v>
      </c>
      <c r="K5" s="15" t="s">
        <v>28</v>
      </c>
      <c r="L5" s="15" t="s">
        <v>29</v>
      </c>
      <c r="M5" s="15"/>
      <c r="N5" s="281"/>
      <c r="O5" s="282"/>
      <c r="P5" s="283"/>
    </row>
    <row r="6" spans="1:16" s="4" customFormat="1" ht="14.25">
      <c r="A6" s="208" t="s">
        <v>143</v>
      </c>
      <c r="B6" s="35">
        <v>319</v>
      </c>
      <c r="C6" s="74" t="str">
        <f>IF(ISBLANK(B6),"",VLOOKUP(B6,'各艇ﾃﾞｰﾀ'!$B$4:$G$51,2,FALSE))</f>
        <v>かまくら</v>
      </c>
      <c r="D6" s="75">
        <f>IF(ISBLANK(B6),"",VLOOKUP(B6,'各艇ﾃﾞｰﾀ'!$B$4:$G$49,3,FALSE))</f>
        <v>7</v>
      </c>
      <c r="E6" s="73">
        <v>9</v>
      </c>
      <c r="F6" s="137">
        <v>0.5186805555555556</v>
      </c>
      <c r="G6" s="35">
        <f aca="true" t="shared" si="0" ref="G6:G16">(F6-$O$1)*86400.049</f>
        <v>44814.02541534723</v>
      </c>
      <c r="H6" s="76">
        <f>IF(ISBLANK(B6),"",VLOOKUP(B6,'各艇ﾃﾞｰﾀ'!$B$4:$G$49,4,FALSE))</f>
        <v>866.1308203737126</v>
      </c>
      <c r="I6" s="77">
        <v>0</v>
      </c>
      <c r="J6" s="35">
        <f aca="true" t="shared" si="1" ref="J6:J16">G6-H6*$K$2</f>
        <v>3239.7460374090224</v>
      </c>
      <c r="K6" s="37">
        <f aca="true" t="shared" si="2" ref="K6:K16">(J6-$J$6)/$K$2</f>
        <v>0</v>
      </c>
      <c r="L6" s="202">
        <f aca="true" t="shared" si="3" ref="L6:L16">$K$2/(G6/3600)</f>
        <v>3.8559356897410533</v>
      </c>
      <c r="M6" s="37">
        <f>40*($N$2+1-A6)/$N$2</f>
        <v>40</v>
      </c>
      <c r="N6" s="314"/>
      <c r="O6" s="315"/>
      <c r="P6" s="316"/>
    </row>
    <row r="7" spans="1:16" s="4" customFormat="1" ht="14.25">
      <c r="A7" s="209" t="s">
        <v>144</v>
      </c>
      <c r="B7" s="40">
        <v>2640</v>
      </c>
      <c r="C7" s="79" t="str">
        <f>IF(ISBLANK(B7),"",VLOOKUP(B7,'各艇ﾃﾞｰﾀ'!$B$4:$G$51,2,FALSE))</f>
        <v>ｻﾝﾋﾞｰﾑ3</v>
      </c>
      <c r="D7" s="80">
        <f>IF(ISBLANK(B7),"",VLOOKUP(B7,'各艇ﾃﾞｰﾀ'!$B$4:$G$49,3,FALSE))</f>
        <v>7.15</v>
      </c>
      <c r="E7" s="78">
        <v>8</v>
      </c>
      <c r="F7" s="138">
        <v>0.5160185185185185</v>
      </c>
      <c r="G7" s="213">
        <f t="shared" si="0"/>
        <v>44584.02528490741</v>
      </c>
      <c r="H7" s="81">
        <f>IF(ISBLANK(B7),"",VLOOKUP(B7,'各艇ﾃﾞｰﾀ'!$B$4:$G$49,4,FALSE))</f>
        <v>859</v>
      </c>
      <c r="I7" s="215">
        <v>0</v>
      </c>
      <c r="J7" s="213">
        <f t="shared" si="1"/>
        <v>3352.0252849074095</v>
      </c>
      <c r="K7" s="207">
        <f t="shared" si="2"/>
        <v>2.3391509895497316</v>
      </c>
      <c r="L7" s="188">
        <f t="shared" si="3"/>
        <v>3.8758276960356985</v>
      </c>
      <c r="M7" s="44">
        <v>37</v>
      </c>
      <c r="N7" s="289"/>
      <c r="O7" s="309"/>
      <c r="P7" s="310"/>
    </row>
    <row r="8" spans="1:16" s="4" customFormat="1" ht="14.25">
      <c r="A8" s="209" t="s">
        <v>145</v>
      </c>
      <c r="B8" s="40">
        <v>162</v>
      </c>
      <c r="C8" s="79" t="str">
        <f>IF(ISBLANK(B8),"",VLOOKUP(B8,'各艇ﾃﾞｰﾀ'!$B$4:$G$51,2,FALSE))</f>
        <v>ﾌｪﾆｯｸｽ</v>
      </c>
      <c r="D8" s="80">
        <f>IF(ISBLANK(B8),"",VLOOKUP(B8,'各艇ﾃﾞｰﾀ'!$B$4:$G$49,3,FALSE))</f>
        <v>8.7</v>
      </c>
      <c r="E8" s="78">
        <v>3</v>
      </c>
      <c r="F8" s="138">
        <v>0.4950115740740741</v>
      </c>
      <c r="G8" s="186">
        <f t="shared" si="0"/>
        <v>42769.02425556713</v>
      </c>
      <c r="H8" s="196">
        <f>IF(ISBLANK(B8),"",VLOOKUP(B8,'各艇ﾃﾞｰﾀ'!$B$4:$G$49,4,FALSE))</f>
        <v>795.7180687071362</v>
      </c>
      <c r="I8" s="192">
        <v>0</v>
      </c>
      <c r="J8" s="186">
        <f t="shared" si="1"/>
        <v>4574.556957624591</v>
      </c>
      <c r="K8" s="193">
        <f t="shared" si="2"/>
        <v>27.80856083782434</v>
      </c>
      <c r="L8" s="80">
        <f t="shared" si="3"/>
        <v>4.0403072786376955</v>
      </c>
      <c r="M8" s="207">
        <v>34</v>
      </c>
      <c r="N8" s="289"/>
      <c r="O8" s="309"/>
      <c r="P8" s="310"/>
    </row>
    <row r="9" spans="1:16" s="4" customFormat="1" ht="14.25">
      <c r="A9" s="209" t="s">
        <v>130</v>
      </c>
      <c r="B9" s="40">
        <v>5752</v>
      </c>
      <c r="C9" s="79" t="str">
        <f>IF(ISBLANK(B9),"",VLOOKUP(B9,'各艇ﾃﾞｰﾀ'!$B$4:$G$51,2,FALSE))</f>
        <v>アルファ</v>
      </c>
      <c r="D9" s="80">
        <f>IF(ISBLANK(B9),"",VLOOKUP(B9,'各艇ﾃﾞｰﾀ'!$B$4:$G$49,3,FALSE))</f>
        <v>10.25</v>
      </c>
      <c r="E9" s="78">
        <v>1</v>
      </c>
      <c r="F9" s="138">
        <v>0.4681365740740741</v>
      </c>
      <c r="G9" s="40">
        <f t="shared" si="0"/>
        <v>40447.022938692135</v>
      </c>
      <c r="H9" s="191">
        <f>IF(ISBLANK(B9),"",VLOOKUP(B9,'各艇ﾃﾞｰﾀ'!$B$4:$G$49,4,FALSE))</f>
        <v>746</v>
      </c>
      <c r="I9" s="192">
        <v>0</v>
      </c>
      <c r="J9" s="186">
        <f t="shared" si="1"/>
        <v>4639.022938692135</v>
      </c>
      <c r="K9" s="193">
        <f t="shared" si="2"/>
        <v>29.15160211006484</v>
      </c>
      <c r="L9" s="204">
        <f t="shared" si="3"/>
        <v>4.272255099267079</v>
      </c>
      <c r="M9" s="44">
        <v>31</v>
      </c>
      <c r="N9" s="289"/>
      <c r="O9" s="309"/>
      <c r="P9" s="310"/>
    </row>
    <row r="10" spans="1:16" s="4" customFormat="1" ht="14.25">
      <c r="A10" s="210" t="s">
        <v>146</v>
      </c>
      <c r="B10" s="46">
        <v>312</v>
      </c>
      <c r="C10" s="84" t="str">
        <f>IF(ISBLANK(B10),"",VLOOKUP(B10,'各艇ﾃﾞｰﾀ'!$B$4:$G$51,2,FALSE))</f>
        <v>はやとり</v>
      </c>
      <c r="D10" s="85">
        <f>IF(ISBLANK(B10),"",VLOOKUP(B10,'各艇ﾃﾞｰﾀ'!$B$4:$G$49,3,FALSE))</f>
        <v>8.45</v>
      </c>
      <c r="E10" s="83">
        <v>7</v>
      </c>
      <c r="F10" s="139">
        <v>0.5046990740740741</v>
      </c>
      <c r="G10" s="214">
        <f t="shared" si="0"/>
        <v>43606.024730254634</v>
      </c>
      <c r="H10" s="86">
        <f>IF(ISBLANK(B10),"",VLOOKUP(B10,'各艇ﾃﾞｰﾀ'!$B$4:$G$49,4,FALSE))</f>
        <v>804.8178720644472</v>
      </c>
      <c r="I10" s="87">
        <v>0</v>
      </c>
      <c r="J10" s="46">
        <f t="shared" si="1"/>
        <v>4974.76687116117</v>
      </c>
      <c r="K10" s="49">
        <f t="shared" si="2"/>
        <v>36.1462673698364</v>
      </c>
      <c r="L10" s="85">
        <f t="shared" si="3"/>
        <v>3.962755171307975</v>
      </c>
      <c r="M10" s="57">
        <v>28</v>
      </c>
      <c r="N10" s="317"/>
      <c r="O10" s="318"/>
      <c r="P10" s="319"/>
    </row>
    <row r="11" spans="1:16" s="4" customFormat="1" ht="14.25">
      <c r="A11" s="211" t="s">
        <v>147</v>
      </c>
      <c r="B11" s="56">
        <v>6352</v>
      </c>
      <c r="C11" s="89" t="str">
        <f>IF(ISBLANK(B11),"",VLOOKUP(B11,'各艇ﾃﾞｰﾀ'!$B$4:$G$51,2,FALSE))</f>
        <v>ｸﾞﾗﾝｱﾙﾏｼﾞﾛ</v>
      </c>
      <c r="D11" s="90">
        <f>IF(ISBLANK(B11),"",VLOOKUP(B11,'各艇ﾃﾞｰﾀ'!$B$4:$G$49,3,FALSE))</f>
        <v>9.65</v>
      </c>
      <c r="E11" s="88">
        <v>2</v>
      </c>
      <c r="F11" s="140">
        <v>0.48431712962962964</v>
      </c>
      <c r="G11" s="212">
        <f t="shared" si="0"/>
        <v>41845.02373153935</v>
      </c>
      <c r="H11" s="76">
        <f>IF(ISBLANK(B11),"",VLOOKUP(B11,'各艇ﾃﾞｰﾀ'!$B$4:$G$49,4,FALSE))</f>
        <v>764</v>
      </c>
      <c r="I11" s="12">
        <v>0</v>
      </c>
      <c r="J11" s="35">
        <f t="shared" si="1"/>
        <v>5173.023731539353</v>
      </c>
      <c r="K11" s="205">
        <f t="shared" si="2"/>
        <v>40.27661862771523</v>
      </c>
      <c r="L11" s="202">
        <f t="shared" si="3"/>
        <v>4.1295232883272925</v>
      </c>
      <c r="M11" s="37">
        <v>25</v>
      </c>
      <c r="N11" s="311"/>
      <c r="O11" s="312"/>
      <c r="P11" s="313"/>
    </row>
    <row r="12" spans="1:16" s="4" customFormat="1" ht="14.25">
      <c r="A12" s="209" t="s">
        <v>148</v>
      </c>
      <c r="B12" s="40">
        <v>5755</v>
      </c>
      <c r="C12" s="79" t="str">
        <f>IF(ISBLANK(B12),"",VLOOKUP(B12,'各艇ﾃﾞｰﾀ'!$B$4:$G$51,2,FALSE))</f>
        <v>ランカ</v>
      </c>
      <c r="D12" s="80">
        <f>IF(ISBLANK(B12),"",VLOOKUP(B12,'各艇ﾃﾞｰﾀ'!$B$4:$G$49,3,FALSE))</f>
        <v>7.85</v>
      </c>
      <c r="E12" s="78">
        <v>10</v>
      </c>
      <c r="F12" s="138">
        <v>0.521724537037037</v>
      </c>
      <c r="G12" s="186">
        <f t="shared" si="0"/>
        <v>45077.02556450231</v>
      </c>
      <c r="H12" s="81">
        <f>IF(ISBLANK(B12),"",VLOOKUP(B12,'各艇ﾃﾞｰﾀ'!$B$4:$G$49,4,FALSE))</f>
        <v>828.2712030511233</v>
      </c>
      <c r="I12" s="192">
        <v>0</v>
      </c>
      <c r="J12" s="213">
        <f t="shared" si="1"/>
        <v>5320.007818048398</v>
      </c>
      <c r="K12" s="193">
        <f t="shared" si="2"/>
        <v>43.338787096653654</v>
      </c>
      <c r="L12" s="188">
        <f t="shared" si="3"/>
        <v>3.8334383832121834</v>
      </c>
      <c r="M12" s="207">
        <v>22</v>
      </c>
      <c r="N12" s="289"/>
      <c r="O12" s="309"/>
      <c r="P12" s="310"/>
    </row>
    <row r="13" spans="1:16" s="4" customFormat="1" ht="14.25">
      <c r="A13" s="209" t="s">
        <v>149</v>
      </c>
      <c r="B13" s="40">
        <v>321</v>
      </c>
      <c r="C13" s="79" t="str">
        <f>IF(ISBLANK(B13),"",VLOOKUP(B13,'各艇ﾃﾞｰﾀ'!$B$4:$G$51,2,FALSE))</f>
        <v>ケロニア</v>
      </c>
      <c r="D13" s="80">
        <f>IF(ISBLANK(B13),"",VLOOKUP(B13,'各艇ﾃﾞｰﾀ'!$B$4:$G$49,3,FALSE))</f>
        <v>9.05</v>
      </c>
      <c r="E13" s="78">
        <v>6</v>
      </c>
      <c r="F13" s="138">
        <v>0.5030902777777778</v>
      </c>
      <c r="G13" s="40">
        <f t="shared" si="0"/>
        <v>43467.02465142361</v>
      </c>
      <c r="H13" s="196">
        <f>IF(ISBLANK(B13),"",VLOOKUP(B13,'各艇ﾃﾞｰﾀ'!$B$4:$G$49,4,FALSE))</f>
        <v>783.5717724894176</v>
      </c>
      <c r="I13" s="227">
        <v>0</v>
      </c>
      <c r="J13" s="40">
        <f t="shared" si="1"/>
        <v>5855.579571931565</v>
      </c>
      <c r="K13" s="44">
        <f t="shared" si="2"/>
        <v>54.49653196921963</v>
      </c>
      <c r="L13" s="188">
        <f t="shared" si="3"/>
        <v>3.9754273816931365</v>
      </c>
      <c r="M13" s="193">
        <v>19</v>
      </c>
      <c r="N13" s="289"/>
      <c r="O13" s="309"/>
      <c r="P13" s="310"/>
    </row>
    <row r="14" spans="1:16" s="4" customFormat="1" ht="14.25">
      <c r="A14" s="209" t="s">
        <v>150</v>
      </c>
      <c r="B14" s="40">
        <v>4400</v>
      </c>
      <c r="C14" s="79" t="str">
        <f>IF(ISBLANK(B14),"",VLOOKUP(B14,'各艇ﾃﾞｰﾀ'!$B$4:$G$51,2,FALSE))</f>
        <v>アイデアル</v>
      </c>
      <c r="D14" s="80">
        <f>IF(ISBLANK(B14),"",VLOOKUP(B14,'各艇ﾃﾞｰﾀ'!$B$4:$G$49,3,FALSE))</f>
        <v>7.8</v>
      </c>
      <c r="E14" s="78">
        <v>11</v>
      </c>
      <c r="F14" s="138">
        <v>0.5302083333333333</v>
      </c>
      <c r="G14" s="213">
        <f t="shared" si="0"/>
        <v>45810.02598020833</v>
      </c>
      <c r="H14" s="81">
        <f>IF(ISBLANK(B14),"",VLOOKUP(B14,'各艇ﾃﾞｰﾀ'!$B$4:$G$49,4,FALSE))</f>
        <v>830.3378464871181</v>
      </c>
      <c r="I14" s="192">
        <v>0</v>
      </c>
      <c r="J14" s="186">
        <f t="shared" si="1"/>
        <v>5953.80934882666</v>
      </c>
      <c r="K14" s="44">
        <f t="shared" si="2"/>
        <v>56.54298565453413</v>
      </c>
      <c r="L14" s="188">
        <f t="shared" si="3"/>
        <v>3.772100021830508</v>
      </c>
      <c r="M14" s="44">
        <v>16</v>
      </c>
      <c r="N14" s="289"/>
      <c r="O14" s="309"/>
      <c r="P14" s="310"/>
    </row>
    <row r="15" spans="1:16" s="4" customFormat="1" ht="14.25">
      <c r="A15" s="210" t="s">
        <v>151</v>
      </c>
      <c r="B15" s="46">
        <v>380</v>
      </c>
      <c r="C15" s="84" t="str">
        <f>IF(ISBLANK(B15),"",VLOOKUP(B15,'各艇ﾃﾞｰﾀ'!$B$4:$G$51,2,FALSE))</f>
        <v>テティス 4</v>
      </c>
      <c r="D15" s="85">
        <f>IF(ISBLANK(B15),"",VLOOKUP(B15,'各艇ﾃﾞｰﾀ'!$B$4:$G$49,3,FALSE))</f>
        <v>10.15</v>
      </c>
      <c r="E15" s="83">
        <v>4</v>
      </c>
      <c r="F15" s="139">
        <v>0.49549768518518517</v>
      </c>
      <c r="G15" s="46">
        <f t="shared" si="0"/>
        <v>42811.02427938657</v>
      </c>
      <c r="H15" s="91">
        <f>IF(ISBLANK(B15),"",VLOOKUP(B15,'各艇ﾃﾞｰﾀ'!$B$4:$G$49,4,FALSE))</f>
        <v>749</v>
      </c>
      <c r="I15" s="87">
        <v>0</v>
      </c>
      <c r="J15" s="46">
        <f t="shared" si="1"/>
        <v>6859.024279386569</v>
      </c>
      <c r="K15" s="206">
        <f t="shared" si="2"/>
        <v>75.40163004119889</v>
      </c>
      <c r="L15" s="85">
        <f t="shared" si="3"/>
        <v>4.0363435098468985</v>
      </c>
      <c r="M15" s="57">
        <v>13</v>
      </c>
      <c r="N15" s="317"/>
      <c r="O15" s="318"/>
      <c r="P15" s="319"/>
    </row>
    <row r="16" spans="1:18" s="4" customFormat="1" ht="14.25">
      <c r="A16" s="208" t="s">
        <v>131</v>
      </c>
      <c r="B16" s="35">
        <v>6166</v>
      </c>
      <c r="C16" s="74" t="str">
        <f>IF(ISBLANK(B16),"",VLOOKUP(B16,'各艇ﾃﾞｰﾀ'!$B$4:$G$51,2,FALSE))</f>
        <v>HAURAKI</v>
      </c>
      <c r="D16" s="90">
        <f>IF(ISBLANK(B16),"",VLOOKUP(B16,'各艇ﾃﾞｰﾀ'!$B$4:$G$49,3,FALSE))</f>
        <v>9.95</v>
      </c>
      <c r="E16" s="73">
        <v>5</v>
      </c>
      <c r="F16" s="137">
        <v>0.5005787037037037</v>
      </c>
      <c r="G16" s="35">
        <f t="shared" si="0"/>
        <v>43250.02452835648</v>
      </c>
      <c r="H16" s="76">
        <f>IF(ISBLANK(B16),"",VLOOKUP(B16,'各艇ﾃﾞｰﾀ'!$B$4:$G$49,4,FALSE))</f>
        <v>755.1282656636556</v>
      </c>
      <c r="I16" s="12">
        <v>0</v>
      </c>
      <c r="J16" s="212">
        <f t="shared" si="1"/>
        <v>7003.867776501014</v>
      </c>
      <c r="K16" s="37">
        <f t="shared" si="2"/>
        <v>78.41920289774983</v>
      </c>
      <c r="L16" s="202">
        <f t="shared" si="3"/>
        <v>3.995373456648684</v>
      </c>
      <c r="M16" s="205">
        <v>10</v>
      </c>
      <c r="N16" s="311"/>
      <c r="O16" s="312"/>
      <c r="P16" s="313"/>
      <c r="R16" s="216"/>
    </row>
    <row r="17" spans="1:16" s="4" customFormat="1" ht="14.25">
      <c r="A17" s="209"/>
      <c r="B17" s="40"/>
      <c r="C17" s="79">
        <f>IF(ISBLANK(B17),"",VLOOKUP(B17,'各艇ﾃﾞｰﾀ'!$B$4:$G$51,2,FALSE))</f>
      </c>
      <c r="D17" s="80">
        <f>IF(ISBLANK(B17),"",VLOOKUP(B17,'各艇ﾃﾞｰﾀ'!$B$4:$G$49,3,FALSE))</f>
      </c>
      <c r="E17" s="78"/>
      <c r="F17" s="138"/>
      <c r="G17" s="40"/>
      <c r="H17" s="81">
        <f>IF(ISBLANK(B17),"",VLOOKUP(B17,'各艇ﾃﾞｰﾀ'!$B$4:$G$49,5,FALSE))</f>
      </c>
      <c r="I17" s="192"/>
      <c r="J17" s="186"/>
      <c r="K17" s="44"/>
      <c r="L17" s="188"/>
      <c r="M17" s="44"/>
      <c r="N17" s="289"/>
      <c r="O17" s="309"/>
      <c r="P17" s="310"/>
    </row>
    <row r="18" spans="1:16" s="4" customFormat="1" ht="14.25">
      <c r="A18" s="209"/>
      <c r="B18" s="40"/>
      <c r="C18" s="79">
        <f>IF(ISBLANK(B18),"",VLOOKUP(B18,'各艇ﾃﾞｰﾀ'!$B$4:$G$51,2,FALSE))</f>
      </c>
      <c r="D18" s="80">
        <f>IF(ISBLANK(B18),"",VLOOKUP(B18,'各艇ﾃﾞｰﾀ'!$B$4:$G$49,3,FALSE))</f>
      </c>
      <c r="E18" s="78"/>
      <c r="F18" s="138"/>
      <c r="G18" s="213"/>
      <c r="H18" s="81">
        <f>IF(ISBLANK(B18),"",VLOOKUP(B18,'各艇ﾃﾞｰﾀ'!$B$4:$G$49,5,FALSE))</f>
      </c>
      <c r="I18" s="215"/>
      <c r="J18" s="186"/>
      <c r="K18" s="44"/>
      <c r="L18" s="204"/>
      <c r="M18" s="193"/>
      <c r="N18" s="235"/>
      <c r="O18" s="236"/>
      <c r="P18" s="237"/>
    </row>
    <row r="19" spans="1:16" s="4" customFormat="1" ht="14.25">
      <c r="A19" s="210"/>
      <c r="B19" s="46"/>
      <c r="C19" s="84">
        <f>IF(ISBLANK(B19),"",VLOOKUP(B19,'各艇ﾃﾞｰﾀ'!$B$4:$G$51,2,FALSE))</f>
      </c>
      <c r="D19" s="85">
        <f>IF(ISBLANK(B19),"",VLOOKUP(B19,'各艇ﾃﾞｰﾀ'!$B$4:$G$49,3,FALSE))</f>
      </c>
      <c r="E19" s="83"/>
      <c r="F19" s="139"/>
      <c r="G19" s="46"/>
      <c r="H19" s="86">
        <f>IF(ISBLANK(B19),"",VLOOKUP(B19,'各艇ﾃﾞｰﾀ'!$B$4:$G$49,5,FALSE))</f>
      </c>
      <c r="I19" s="87"/>
      <c r="J19" s="46"/>
      <c r="K19" s="206"/>
      <c r="L19" s="85"/>
      <c r="M19" s="49"/>
      <c r="N19" s="238"/>
      <c r="O19" s="239"/>
      <c r="P19" s="240"/>
    </row>
    <row r="20" spans="1:16" ht="19.5" customHeight="1">
      <c r="A20" s="259" t="s">
        <v>79</v>
      </c>
      <c r="B20" s="268"/>
      <c r="C20" s="269"/>
      <c r="D20" s="250" t="s">
        <v>237</v>
      </c>
      <c r="E20" s="251"/>
      <c r="F20" s="252"/>
      <c r="G20" s="300" t="s">
        <v>249</v>
      </c>
      <c r="H20" s="301"/>
      <c r="I20" s="301"/>
      <c r="J20" s="301"/>
      <c r="K20" s="301"/>
      <c r="L20" s="301"/>
      <c r="M20" s="301"/>
      <c r="N20" s="301"/>
      <c r="O20" s="301"/>
      <c r="P20" s="302"/>
    </row>
    <row r="21" spans="1:16" ht="19.5" customHeight="1">
      <c r="A21" s="270"/>
      <c r="B21" s="271"/>
      <c r="C21" s="272"/>
      <c r="D21" s="253"/>
      <c r="E21" s="254"/>
      <c r="F21" s="255"/>
      <c r="G21" s="303"/>
      <c r="H21" s="304"/>
      <c r="I21" s="304"/>
      <c r="J21" s="304"/>
      <c r="K21" s="304"/>
      <c r="L21" s="304"/>
      <c r="M21" s="304"/>
      <c r="N21" s="304"/>
      <c r="O21" s="304"/>
      <c r="P21" s="305"/>
    </row>
    <row r="22" spans="1:16" ht="37.5" customHeight="1">
      <c r="A22" s="273"/>
      <c r="B22" s="274"/>
      <c r="C22" s="275"/>
      <c r="D22" s="253"/>
      <c r="E22" s="254"/>
      <c r="F22" s="255"/>
      <c r="G22" s="303"/>
      <c r="H22" s="304"/>
      <c r="I22" s="304"/>
      <c r="J22" s="304"/>
      <c r="K22" s="304"/>
      <c r="L22" s="304"/>
      <c r="M22" s="304"/>
      <c r="N22" s="304"/>
      <c r="O22" s="304"/>
      <c r="P22" s="305"/>
    </row>
    <row r="23" spans="1:16" ht="19.5" customHeight="1">
      <c r="A23" s="241" t="s">
        <v>142</v>
      </c>
      <c r="B23" s="242"/>
      <c r="C23" s="243"/>
      <c r="D23" s="256"/>
      <c r="E23" s="257"/>
      <c r="F23" s="258"/>
      <c r="G23" s="303"/>
      <c r="H23" s="304"/>
      <c r="I23" s="304"/>
      <c r="J23" s="304"/>
      <c r="K23" s="304"/>
      <c r="L23" s="304"/>
      <c r="M23" s="304"/>
      <c r="N23" s="304"/>
      <c r="O23" s="304"/>
      <c r="P23" s="305"/>
    </row>
    <row r="24" spans="1:16" ht="18" customHeight="1">
      <c r="A24" s="244"/>
      <c r="B24" s="245"/>
      <c r="C24" s="246"/>
      <c r="D24" s="250" t="s">
        <v>192</v>
      </c>
      <c r="E24" s="251"/>
      <c r="F24" s="252"/>
      <c r="G24" s="303"/>
      <c r="H24" s="304"/>
      <c r="I24" s="304"/>
      <c r="J24" s="304"/>
      <c r="K24" s="304"/>
      <c r="L24" s="304"/>
      <c r="M24" s="304"/>
      <c r="N24" s="304"/>
      <c r="O24" s="304"/>
      <c r="P24" s="305"/>
    </row>
    <row r="25" spans="1:16" ht="18" customHeight="1">
      <c r="A25" s="244"/>
      <c r="B25" s="245"/>
      <c r="C25" s="246"/>
      <c r="D25" s="253"/>
      <c r="E25" s="254"/>
      <c r="F25" s="255"/>
      <c r="G25" s="303"/>
      <c r="H25" s="304"/>
      <c r="I25" s="304"/>
      <c r="J25" s="304"/>
      <c r="K25" s="304"/>
      <c r="L25" s="304"/>
      <c r="M25" s="304"/>
      <c r="N25" s="304"/>
      <c r="O25" s="304"/>
      <c r="P25" s="305"/>
    </row>
    <row r="26" spans="1:16" ht="18" customHeight="1">
      <c r="A26" s="244"/>
      <c r="B26" s="245"/>
      <c r="C26" s="246"/>
      <c r="D26" s="253"/>
      <c r="E26" s="254"/>
      <c r="F26" s="255"/>
      <c r="G26" s="303"/>
      <c r="H26" s="304"/>
      <c r="I26" s="304"/>
      <c r="J26" s="304"/>
      <c r="K26" s="304"/>
      <c r="L26" s="304"/>
      <c r="M26" s="304"/>
      <c r="N26" s="304"/>
      <c r="O26" s="304"/>
      <c r="P26" s="305"/>
    </row>
    <row r="27" spans="1:16" ht="18" customHeight="1">
      <c r="A27" s="244"/>
      <c r="B27" s="245"/>
      <c r="C27" s="246"/>
      <c r="D27" s="253"/>
      <c r="E27" s="254"/>
      <c r="F27" s="255"/>
      <c r="G27" s="303"/>
      <c r="H27" s="304"/>
      <c r="I27" s="304"/>
      <c r="J27" s="304"/>
      <c r="K27" s="304"/>
      <c r="L27" s="304"/>
      <c r="M27" s="304"/>
      <c r="N27" s="304"/>
      <c r="O27" s="304"/>
      <c r="P27" s="305"/>
    </row>
    <row r="28" spans="1:16" ht="18" customHeight="1">
      <c r="A28" s="244"/>
      <c r="B28" s="245"/>
      <c r="C28" s="246"/>
      <c r="D28" s="253"/>
      <c r="E28" s="254"/>
      <c r="F28" s="255"/>
      <c r="G28" s="303"/>
      <c r="H28" s="304"/>
      <c r="I28" s="304"/>
      <c r="J28" s="304"/>
      <c r="K28" s="304"/>
      <c r="L28" s="304"/>
      <c r="M28" s="304"/>
      <c r="N28" s="304"/>
      <c r="O28" s="304"/>
      <c r="P28" s="305"/>
    </row>
    <row r="29" spans="1:16" ht="80.25" customHeight="1">
      <c r="A29" s="247"/>
      <c r="B29" s="248"/>
      <c r="C29" s="249"/>
      <c r="D29" s="256"/>
      <c r="E29" s="257"/>
      <c r="F29" s="258"/>
      <c r="G29" s="306"/>
      <c r="H29" s="307"/>
      <c r="I29" s="307"/>
      <c r="J29" s="307"/>
      <c r="K29" s="307"/>
      <c r="L29" s="307"/>
      <c r="M29" s="307"/>
      <c r="N29" s="307"/>
      <c r="O29" s="307"/>
      <c r="P29" s="308"/>
    </row>
    <row r="30" ht="30.75" customHeight="1"/>
  </sheetData>
  <sheetProtection/>
  <mergeCells count="23">
    <mergeCell ref="N12:P12"/>
    <mergeCell ref="N18:P18"/>
    <mergeCell ref="N15:P15"/>
    <mergeCell ref="A20:C22"/>
    <mergeCell ref="A23:C29"/>
    <mergeCell ref="D20:F23"/>
    <mergeCell ref="D24:F29"/>
    <mergeCell ref="D1:H1"/>
    <mergeCell ref="N7:P7"/>
    <mergeCell ref="B2:I2"/>
    <mergeCell ref="N4:P4"/>
    <mergeCell ref="N5:P5"/>
    <mergeCell ref="N6:P6"/>
    <mergeCell ref="G20:P29"/>
    <mergeCell ref="N8:P8"/>
    <mergeCell ref="N13:P13"/>
    <mergeCell ref="N16:P16"/>
    <mergeCell ref="N17:P17"/>
    <mergeCell ref="N14:P14"/>
    <mergeCell ref="N19:P19"/>
    <mergeCell ref="N9:P9"/>
    <mergeCell ref="N10:P10"/>
    <mergeCell ref="N11:P11"/>
  </mergeCells>
  <printOptions/>
  <pageMargins left="0.31" right="0.26" top="0.16" bottom="0.27" header="0.5118110236220472" footer="0.42"/>
  <pageSetup horizontalDpi="200" verticalDpi="200" orientation="landscape" paperSize="9" r:id="rId1"/>
</worksheet>
</file>

<file path=xl/worksheets/sheet7.xml><?xml version="1.0" encoding="utf-8"?>
<worksheet xmlns="http://schemas.openxmlformats.org/spreadsheetml/2006/main" xmlns:r="http://schemas.openxmlformats.org/officeDocument/2006/relationships">
  <dimension ref="A1:P39"/>
  <sheetViews>
    <sheetView zoomScale="75" zoomScaleNormal="75" zoomScalePageLayoutView="0" workbookViewId="0" topLeftCell="A1">
      <selection activeCell="S16" sqref="S16"/>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287">
        <v>41077</v>
      </c>
      <c r="E1" s="287"/>
      <c r="F1" s="287"/>
      <c r="G1" s="287"/>
      <c r="H1" s="287"/>
      <c r="K1" s="8" t="s">
        <v>4</v>
      </c>
      <c r="L1" s="223" t="s">
        <v>165</v>
      </c>
      <c r="M1" s="8" t="s">
        <v>5</v>
      </c>
      <c r="N1" s="6">
        <v>41077</v>
      </c>
      <c r="O1" s="20">
        <v>0.4375</v>
      </c>
    </row>
    <row r="2" spans="2:15" ht="18.75" customHeight="1">
      <c r="B2" s="288" t="s">
        <v>251</v>
      </c>
      <c r="C2" s="288"/>
      <c r="D2" s="288"/>
      <c r="E2" s="288"/>
      <c r="F2" s="288"/>
      <c r="G2" s="288"/>
      <c r="H2" s="288"/>
      <c r="I2" s="280"/>
      <c r="J2" s="21"/>
      <c r="K2" s="142">
        <v>11.34</v>
      </c>
      <c r="L2" s="31" t="s">
        <v>6</v>
      </c>
      <c r="M2" s="9" t="s">
        <v>7</v>
      </c>
      <c r="N2" s="11"/>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4" t="s">
        <v>91</v>
      </c>
      <c r="I5" s="15" t="s">
        <v>27</v>
      </c>
      <c r="J5" s="15" t="s">
        <v>26</v>
      </c>
      <c r="K5" s="15" t="s">
        <v>28</v>
      </c>
      <c r="L5" s="15" t="s">
        <v>29</v>
      </c>
      <c r="M5" s="15"/>
      <c r="N5" s="281"/>
      <c r="O5" s="282"/>
      <c r="P5" s="283"/>
    </row>
    <row r="6" spans="1:16" s="4" customFormat="1" ht="14.25">
      <c r="A6" s="208" t="s">
        <v>112</v>
      </c>
      <c r="B6" s="35"/>
      <c r="C6" s="74">
        <f>IF(ISBLANK(B6),"",VLOOKUP(B6,'各艇ﾃﾞｰﾀ'!$B$4:$G$51,2,FALSE))</f>
      </c>
      <c r="D6" s="202">
        <f>IF(ISBLANK(B6),"",VLOOKUP(B6,'各艇ﾃﾞｰﾀ'!$B$4:$G$49,3,FALSE))</f>
      </c>
      <c r="E6" s="73">
        <v>1</v>
      </c>
      <c r="F6" s="137"/>
      <c r="G6" s="35">
        <f aca="true" t="shared" si="0" ref="G6:G27">(F6-$O$1)*86400.049</f>
        <v>-37800.0214375</v>
      </c>
      <c r="H6" s="76">
        <f>IF(ISBLANK(B6),"",VLOOKUP(B6,'各艇ﾃﾞｰﾀ'!$B$4:$G$49,5,FALSE))</f>
      </c>
      <c r="I6" s="77">
        <v>0</v>
      </c>
      <c r="J6" s="35" t="e">
        <f aca="true" t="shared" si="1" ref="J6:J27">G6-H6*$K$2</f>
        <v>#VALUE!</v>
      </c>
      <c r="K6" s="37" t="e">
        <f aca="true" t="shared" si="2" ref="K6:K27">(J6-$J$6)/$K$2</f>
        <v>#VALUE!</v>
      </c>
      <c r="L6" s="75">
        <f aca="true" t="shared" si="3" ref="L6:L27">$K$2/(G6/3600)</f>
        <v>-1.0799993875003473</v>
      </c>
      <c r="M6" s="37" t="e">
        <f aca="true" t="shared" si="4" ref="M6:M27">20*($N$2+1-A6)/$N$2</f>
        <v>#DIV/0!</v>
      </c>
      <c r="N6" s="284"/>
      <c r="O6" s="285"/>
      <c r="P6" s="286"/>
    </row>
    <row r="7" spans="1:16" s="4" customFormat="1" ht="14.25">
      <c r="A7" s="209" t="s">
        <v>144</v>
      </c>
      <c r="B7" s="40"/>
      <c r="C7" s="79">
        <f>IF(ISBLANK(B7),"",VLOOKUP(B7,'各艇ﾃﾞｰﾀ'!$B$4:$G$51,2,FALSE))</f>
      </c>
      <c r="D7" s="80">
        <f>IF(ISBLANK(B7),"",VLOOKUP(B7,'各艇ﾃﾞｰﾀ'!$B$4:$G$49,3,FALSE))</f>
      </c>
      <c r="E7" s="78">
        <v>2</v>
      </c>
      <c r="F7" s="138"/>
      <c r="G7" s="40">
        <f t="shared" si="0"/>
        <v>-37800.0214375</v>
      </c>
      <c r="H7" s="81">
        <f>IF(ISBLANK(B7),"",VLOOKUP(B7,'各艇ﾃﾞｰﾀ'!$B$4:$G$49,5,FALSE))</f>
      </c>
      <c r="I7" s="82">
        <v>0</v>
      </c>
      <c r="J7" s="40" t="e">
        <f t="shared" si="1"/>
        <v>#VALUE!</v>
      </c>
      <c r="K7" s="44" t="e">
        <f t="shared" si="2"/>
        <v>#VALUE!</v>
      </c>
      <c r="L7" s="80">
        <f t="shared" si="3"/>
        <v>-1.0799993875003473</v>
      </c>
      <c r="M7" s="44" t="e">
        <f t="shared" si="4"/>
        <v>#DIV/0!</v>
      </c>
      <c r="N7" s="235"/>
      <c r="O7" s="236"/>
      <c r="P7" s="237"/>
    </row>
    <row r="8" spans="1:16" s="4" customFormat="1" ht="14.25">
      <c r="A8" s="209" t="s">
        <v>145</v>
      </c>
      <c r="B8" s="40"/>
      <c r="C8" s="79">
        <f>IF(ISBLANK(B8),"",VLOOKUP(B8,'各艇ﾃﾞｰﾀ'!$B$4:$G$51,2,FALSE))</f>
      </c>
      <c r="D8" s="80">
        <f>IF(ISBLANK(B8),"",VLOOKUP(B8,'各艇ﾃﾞｰﾀ'!$B$4:$G$49,3,FALSE))</f>
      </c>
      <c r="E8" s="78">
        <v>3</v>
      </c>
      <c r="F8" s="138"/>
      <c r="G8" s="40">
        <f t="shared" si="0"/>
        <v>-37800.0214375</v>
      </c>
      <c r="H8" s="81">
        <f>IF(ISBLANK(B8),"",VLOOKUP(B8,'各艇ﾃﾞｰﾀ'!$B$4:$G$49,5,FALSE))</f>
      </c>
      <c r="I8" s="82">
        <v>0</v>
      </c>
      <c r="J8" s="40" t="e">
        <f t="shared" si="1"/>
        <v>#VALUE!</v>
      </c>
      <c r="K8" s="44" t="e">
        <f t="shared" si="2"/>
        <v>#VALUE!</v>
      </c>
      <c r="L8" s="80">
        <f t="shared" si="3"/>
        <v>-1.0799993875003473</v>
      </c>
      <c r="M8" s="44" t="e">
        <f t="shared" si="4"/>
        <v>#DIV/0!</v>
      </c>
      <c r="N8" s="235"/>
      <c r="O8" s="236"/>
      <c r="P8" s="237"/>
    </row>
    <row r="9" spans="1:16" s="4" customFormat="1" ht="14.25">
      <c r="A9" s="209" t="s">
        <v>130</v>
      </c>
      <c r="B9" s="40"/>
      <c r="C9" s="79">
        <f>IF(ISBLANK(B9),"",VLOOKUP(B9,'各艇ﾃﾞｰﾀ'!$B$4:$G$51,2,FALSE))</f>
      </c>
      <c r="D9" s="90">
        <f>IF(ISBLANK(B9),"",VLOOKUP(B9,'各艇ﾃﾞｰﾀ'!$B$4:$G$49,3,FALSE))</f>
      </c>
      <c r="E9" s="78">
        <v>4</v>
      </c>
      <c r="F9" s="138"/>
      <c r="G9" s="40">
        <f t="shared" si="0"/>
        <v>-37800.0214375</v>
      </c>
      <c r="H9" s="81">
        <f>IF(ISBLANK(B9),"",VLOOKUP(B9,'各艇ﾃﾞｰﾀ'!$B$4:$G$49,5,FALSE))</f>
      </c>
      <c r="I9" s="82">
        <v>0</v>
      </c>
      <c r="J9" s="40" t="e">
        <f t="shared" si="1"/>
        <v>#VALUE!</v>
      </c>
      <c r="K9" s="44" t="e">
        <f t="shared" si="2"/>
        <v>#VALUE!</v>
      </c>
      <c r="L9" s="80">
        <f t="shared" si="3"/>
        <v>-1.0799993875003473</v>
      </c>
      <c r="M9" s="44" t="e">
        <f t="shared" si="4"/>
        <v>#DIV/0!</v>
      </c>
      <c r="N9" s="235"/>
      <c r="O9" s="236"/>
      <c r="P9" s="237"/>
    </row>
    <row r="10" spans="1:16" s="4" customFormat="1" ht="14.25">
      <c r="A10" s="210" t="s">
        <v>135</v>
      </c>
      <c r="B10" s="46"/>
      <c r="C10" s="84">
        <f>IF(ISBLANK(B10),"",VLOOKUP(B10,'各艇ﾃﾞｰﾀ'!$B$4:$G$51,2,FALSE))</f>
      </c>
      <c r="D10" s="90">
        <f>IF(ISBLANK(B10),"",VLOOKUP(B10,'各艇ﾃﾞｰﾀ'!$B$4:$G$49,3,FALSE))</f>
      </c>
      <c r="E10" s="83">
        <v>5</v>
      </c>
      <c r="F10" s="139"/>
      <c r="G10" s="46">
        <f t="shared" si="0"/>
        <v>-37800.0214375</v>
      </c>
      <c r="H10" s="86">
        <f>IF(ISBLANK(B10),"",VLOOKUP(B10,'各艇ﾃﾞｰﾀ'!$B$4:$G$49,5,FALSE))</f>
      </c>
      <c r="I10" s="87">
        <v>0</v>
      </c>
      <c r="J10" s="46" t="e">
        <f t="shared" si="1"/>
        <v>#VALUE!</v>
      </c>
      <c r="K10" s="49" t="e">
        <f t="shared" si="2"/>
        <v>#VALUE!</v>
      </c>
      <c r="L10" s="85">
        <f t="shared" si="3"/>
        <v>-1.0799993875003473</v>
      </c>
      <c r="M10" s="49" t="e">
        <f t="shared" si="4"/>
        <v>#DIV/0!</v>
      </c>
      <c r="N10" s="238"/>
      <c r="O10" s="239"/>
      <c r="P10" s="240"/>
    </row>
    <row r="11" spans="1:16" s="4" customFormat="1" ht="14.25">
      <c r="A11" s="211" t="s">
        <v>147</v>
      </c>
      <c r="B11" s="56"/>
      <c r="C11" s="89">
        <f>IF(ISBLANK(B11),"",VLOOKUP(B11,'各艇ﾃﾞｰﾀ'!$B$4:$G$51,2,FALSE))</f>
      </c>
      <c r="D11" s="202">
        <f>IF(ISBLANK(B11),"",VLOOKUP(B11,'各艇ﾃﾞｰﾀ'!$B$4:$G$49,3,FALSE))</f>
      </c>
      <c r="E11" s="88">
        <v>6</v>
      </c>
      <c r="F11" s="140"/>
      <c r="G11" s="56">
        <f t="shared" si="0"/>
        <v>-37800.0214375</v>
      </c>
      <c r="H11" s="91">
        <f>IF(ISBLANK(B11),"",VLOOKUP(B11,'各艇ﾃﾞｰﾀ'!$B$4:$G$49,5,FALSE))</f>
      </c>
      <c r="I11" s="92">
        <v>0</v>
      </c>
      <c r="J11" s="56" t="e">
        <f t="shared" si="1"/>
        <v>#VALUE!</v>
      </c>
      <c r="K11" s="57" t="e">
        <f t="shared" si="2"/>
        <v>#VALUE!</v>
      </c>
      <c r="L11" s="90">
        <f t="shared" si="3"/>
        <v>-1.0799993875003473</v>
      </c>
      <c r="M11" s="57" t="e">
        <f t="shared" si="4"/>
        <v>#DIV/0!</v>
      </c>
      <c r="N11" s="232"/>
      <c r="O11" s="233"/>
      <c r="P11" s="234"/>
    </row>
    <row r="12" spans="1:16" s="4" customFormat="1" ht="14.25">
      <c r="A12" s="209" t="s">
        <v>148</v>
      </c>
      <c r="B12" s="40"/>
      <c r="C12" s="79">
        <f>IF(ISBLANK(B12),"",VLOOKUP(B12,'各艇ﾃﾞｰﾀ'!$B$4:$G$51,2,FALSE))</f>
      </c>
      <c r="D12" s="80">
        <f>IF(ISBLANK(B12),"",VLOOKUP(B12,'各艇ﾃﾞｰﾀ'!$B$4:$G$49,3,FALSE))</f>
      </c>
      <c r="E12" s="78">
        <v>7</v>
      </c>
      <c r="F12" s="138"/>
      <c r="G12" s="40">
        <f t="shared" si="0"/>
        <v>-37800.0214375</v>
      </c>
      <c r="H12" s="81">
        <f>IF(ISBLANK(B12),"",VLOOKUP(B12,'各艇ﾃﾞｰﾀ'!$B$4:$G$49,5,FALSE))</f>
      </c>
      <c r="I12" s="82">
        <v>0</v>
      </c>
      <c r="J12" s="40" t="e">
        <f t="shared" si="1"/>
        <v>#VALUE!</v>
      </c>
      <c r="K12" s="44" t="e">
        <f t="shared" si="2"/>
        <v>#VALUE!</v>
      </c>
      <c r="L12" s="80">
        <f t="shared" si="3"/>
        <v>-1.0799993875003473</v>
      </c>
      <c r="M12" s="44" t="e">
        <f t="shared" si="4"/>
        <v>#DIV/0!</v>
      </c>
      <c r="N12" s="235"/>
      <c r="O12" s="236"/>
      <c r="P12" s="237"/>
    </row>
    <row r="13" spans="1:16" s="4" customFormat="1" ht="14.25">
      <c r="A13" s="209" t="s">
        <v>149</v>
      </c>
      <c r="B13" s="40"/>
      <c r="C13" s="79">
        <f>IF(ISBLANK(B13),"",VLOOKUP(B13,'各艇ﾃﾞｰﾀ'!$B$4:$G$51,2,FALSE))</f>
      </c>
      <c r="D13" s="80">
        <f>IF(ISBLANK(B13),"",VLOOKUP(B13,'各艇ﾃﾞｰﾀ'!$B$4:$G$49,3,FALSE))</f>
      </c>
      <c r="E13" s="78">
        <v>8</v>
      </c>
      <c r="F13" s="138"/>
      <c r="G13" s="40">
        <f t="shared" si="0"/>
        <v>-37800.0214375</v>
      </c>
      <c r="H13" s="81">
        <f>IF(ISBLANK(B13),"",VLOOKUP(B13,'各艇ﾃﾞｰﾀ'!$B$4:$G$49,5,FALSE))</f>
      </c>
      <c r="I13" s="82">
        <v>0</v>
      </c>
      <c r="J13" s="40" t="e">
        <f t="shared" si="1"/>
        <v>#VALUE!</v>
      </c>
      <c r="K13" s="44" t="e">
        <f t="shared" si="2"/>
        <v>#VALUE!</v>
      </c>
      <c r="L13" s="80">
        <f t="shared" si="3"/>
        <v>-1.0799993875003473</v>
      </c>
      <c r="M13" s="44" t="e">
        <f t="shared" si="4"/>
        <v>#DIV/0!</v>
      </c>
      <c r="N13" s="235"/>
      <c r="O13" s="236"/>
      <c r="P13" s="237"/>
    </row>
    <row r="14" spans="1:16" s="4" customFormat="1" ht="14.25">
      <c r="A14" s="209" t="s">
        <v>150</v>
      </c>
      <c r="B14" s="40"/>
      <c r="C14" s="79">
        <f>IF(ISBLANK(B14),"",VLOOKUP(B14,'各艇ﾃﾞｰﾀ'!$B$4:$G$51,2,FALSE))</f>
      </c>
      <c r="D14" s="80">
        <f>IF(ISBLANK(B14),"",VLOOKUP(B14,'各艇ﾃﾞｰﾀ'!$B$4:$G$49,3,FALSE))</f>
      </c>
      <c r="E14" s="78">
        <v>9</v>
      </c>
      <c r="F14" s="138"/>
      <c r="G14" s="40">
        <f t="shared" si="0"/>
        <v>-37800.0214375</v>
      </c>
      <c r="H14" s="81">
        <f>IF(ISBLANK(B14),"",VLOOKUP(B14,'各艇ﾃﾞｰﾀ'!$B$4:$G$49,5,FALSE))</f>
      </c>
      <c r="I14" s="82">
        <v>0</v>
      </c>
      <c r="J14" s="40" t="e">
        <f t="shared" si="1"/>
        <v>#VALUE!</v>
      </c>
      <c r="K14" s="44" t="e">
        <f t="shared" si="2"/>
        <v>#VALUE!</v>
      </c>
      <c r="L14" s="80">
        <f t="shared" si="3"/>
        <v>-1.0799993875003473</v>
      </c>
      <c r="M14" s="44" t="e">
        <f t="shared" si="4"/>
        <v>#DIV/0!</v>
      </c>
      <c r="N14" s="235"/>
      <c r="O14" s="236"/>
      <c r="P14" s="237"/>
    </row>
    <row r="15" spans="1:16" s="4" customFormat="1" ht="14.25">
      <c r="A15" s="210" t="s">
        <v>151</v>
      </c>
      <c r="B15" s="46"/>
      <c r="C15" s="84">
        <f>IF(ISBLANK(B15),"",VLOOKUP(B15,'各艇ﾃﾞｰﾀ'!$B$4:$G$51,2,FALSE))</f>
      </c>
      <c r="D15" s="90">
        <f>IF(ISBLANK(B15),"",VLOOKUP(B15,'各艇ﾃﾞｰﾀ'!$B$4:$G$49,3,FALSE))</f>
      </c>
      <c r="E15" s="83">
        <v>10</v>
      </c>
      <c r="F15" s="139"/>
      <c r="G15" s="46">
        <f t="shared" si="0"/>
        <v>-37800.0214375</v>
      </c>
      <c r="H15" s="86">
        <f>IF(ISBLANK(B15),"",VLOOKUP(B15,'各艇ﾃﾞｰﾀ'!$B$4:$G$49,5,FALSE))</f>
      </c>
      <c r="I15" s="87">
        <v>0</v>
      </c>
      <c r="J15" s="46" t="e">
        <f t="shared" si="1"/>
        <v>#VALUE!</v>
      </c>
      <c r="K15" s="49" t="e">
        <f t="shared" si="2"/>
        <v>#VALUE!</v>
      </c>
      <c r="L15" s="85">
        <f t="shared" si="3"/>
        <v>-1.0799993875003473</v>
      </c>
      <c r="M15" s="49" t="e">
        <f t="shared" si="4"/>
        <v>#DIV/0!</v>
      </c>
      <c r="N15" s="238"/>
      <c r="O15" s="239"/>
      <c r="P15" s="240"/>
    </row>
    <row r="16" spans="1:16" s="4" customFormat="1" ht="14.25">
      <c r="A16" s="208" t="s">
        <v>131</v>
      </c>
      <c r="B16" s="35"/>
      <c r="C16" s="74">
        <f>IF(ISBLANK(B16),"",VLOOKUP(B16,'各艇ﾃﾞｰﾀ'!$B$4:$G$51,2,FALSE))</f>
      </c>
      <c r="D16" s="202">
        <f>IF(ISBLANK(B16),"",VLOOKUP(B16,'各艇ﾃﾞｰﾀ'!$B$4:$G$49,3,FALSE))</f>
      </c>
      <c r="E16" s="73">
        <v>11</v>
      </c>
      <c r="F16" s="137"/>
      <c r="G16" s="35">
        <f t="shared" si="0"/>
        <v>-37800.0214375</v>
      </c>
      <c r="H16" s="91">
        <f>IF(ISBLANK(B16),"",VLOOKUP(B16,'各艇ﾃﾞｰﾀ'!$B$4:$G$49,5,FALSE))</f>
      </c>
      <c r="I16" s="77">
        <v>0</v>
      </c>
      <c r="J16" s="35" t="e">
        <f t="shared" si="1"/>
        <v>#VALUE!</v>
      </c>
      <c r="K16" s="37" t="e">
        <f t="shared" si="2"/>
        <v>#VALUE!</v>
      </c>
      <c r="L16" s="75">
        <f t="shared" si="3"/>
        <v>-1.0799993875003473</v>
      </c>
      <c r="M16" s="37" t="e">
        <f t="shared" si="4"/>
        <v>#DIV/0!</v>
      </c>
      <c r="N16" s="284"/>
      <c r="O16" s="285"/>
      <c r="P16" s="286"/>
    </row>
    <row r="17" spans="1:16" s="4" customFormat="1" ht="14.25">
      <c r="A17" s="209" t="s">
        <v>132</v>
      </c>
      <c r="B17" s="40"/>
      <c r="C17" s="79">
        <f>IF(ISBLANK(B17),"",VLOOKUP(B17,'各艇ﾃﾞｰﾀ'!$B$4:$G$51,2,FALSE))</f>
      </c>
      <c r="D17" s="80">
        <f>IF(ISBLANK(B17),"",VLOOKUP(B17,'各艇ﾃﾞｰﾀ'!$B$4:$G$49,3,FALSE))</f>
      </c>
      <c r="E17" s="78">
        <v>12</v>
      </c>
      <c r="F17" s="138"/>
      <c r="G17" s="40">
        <f t="shared" si="0"/>
        <v>-37800.0214375</v>
      </c>
      <c r="H17" s="81">
        <f>IF(ISBLANK(B17),"",VLOOKUP(B17,'各艇ﾃﾞｰﾀ'!$B$4:$G$49,5,FALSE))</f>
      </c>
      <c r="I17" s="82">
        <v>0</v>
      </c>
      <c r="J17" s="40" t="e">
        <f t="shared" si="1"/>
        <v>#VALUE!</v>
      </c>
      <c r="K17" s="44" t="e">
        <f t="shared" si="2"/>
        <v>#VALUE!</v>
      </c>
      <c r="L17" s="80">
        <f t="shared" si="3"/>
        <v>-1.0799993875003473</v>
      </c>
      <c r="M17" s="44" t="e">
        <f t="shared" si="4"/>
        <v>#DIV/0!</v>
      </c>
      <c r="N17" s="235"/>
      <c r="O17" s="236"/>
      <c r="P17" s="237"/>
    </row>
    <row r="18" spans="1:16" s="4" customFormat="1" ht="14.25">
      <c r="A18" s="209" t="s">
        <v>152</v>
      </c>
      <c r="B18" s="40"/>
      <c r="C18" s="79">
        <f>IF(ISBLANK(B18),"",VLOOKUP(B18,'各艇ﾃﾞｰﾀ'!$B$4:$G$51,2,FALSE))</f>
      </c>
      <c r="D18" s="204">
        <f>IF(ISBLANK(B18),"",VLOOKUP(B18,'各艇ﾃﾞｰﾀ'!$B$4:$G$49,3,FALSE))</f>
      </c>
      <c r="E18" s="78">
        <v>13</v>
      </c>
      <c r="F18" s="138"/>
      <c r="G18" s="40">
        <f t="shared" si="0"/>
        <v>-37800.0214375</v>
      </c>
      <c r="H18" s="81">
        <f>IF(ISBLANK(B18),"",VLOOKUP(B18,'各艇ﾃﾞｰﾀ'!$B$4:$G$49,5,FALSE))</f>
      </c>
      <c r="I18" s="82">
        <v>0</v>
      </c>
      <c r="J18" s="40" t="e">
        <f t="shared" si="1"/>
        <v>#VALUE!</v>
      </c>
      <c r="K18" s="44" t="e">
        <f t="shared" si="2"/>
        <v>#VALUE!</v>
      </c>
      <c r="L18" s="80">
        <f t="shared" si="3"/>
        <v>-1.0799993875003473</v>
      </c>
      <c r="M18" s="44" t="e">
        <f t="shared" si="4"/>
        <v>#DIV/0!</v>
      </c>
      <c r="N18" s="235"/>
      <c r="O18" s="236"/>
      <c r="P18" s="237"/>
    </row>
    <row r="19" spans="1:16" s="4" customFormat="1" ht="14.25">
      <c r="A19" s="209" t="s">
        <v>153</v>
      </c>
      <c r="B19" s="40"/>
      <c r="C19" s="79">
        <f>IF(ISBLANK(B19),"",VLOOKUP(B19,'各艇ﾃﾞｰﾀ'!$B$4:$G$51,2,FALSE))</f>
      </c>
      <c r="D19" s="80">
        <f>IF(ISBLANK(B19),"",VLOOKUP(B19,'各艇ﾃﾞｰﾀ'!$B$4:$G$49,3,FALSE))</f>
      </c>
      <c r="E19" s="78">
        <v>14</v>
      </c>
      <c r="F19" s="138"/>
      <c r="G19" s="40">
        <f t="shared" si="0"/>
        <v>-37800.0214375</v>
      </c>
      <c r="H19" s="81">
        <f>IF(ISBLANK(B19),"",VLOOKUP(B19,'各艇ﾃﾞｰﾀ'!$B$4:$G$49,5,FALSE))</f>
      </c>
      <c r="I19" s="82">
        <v>0</v>
      </c>
      <c r="J19" s="40" t="e">
        <f t="shared" si="1"/>
        <v>#VALUE!</v>
      </c>
      <c r="K19" s="44" t="e">
        <f t="shared" si="2"/>
        <v>#VALUE!</v>
      </c>
      <c r="L19" s="80">
        <f t="shared" si="3"/>
        <v>-1.0799993875003473</v>
      </c>
      <c r="M19" s="44" t="e">
        <f t="shared" si="4"/>
        <v>#DIV/0!</v>
      </c>
      <c r="N19" s="235"/>
      <c r="O19" s="236"/>
      <c r="P19" s="237"/>
    </row>
    <row r="20" spans="1:16" s="4" customFormat="1" ht="14.25">
      <c r="A20" s="210" t="s">
        <v>154</v>
      </c>
      <c r="B20" s="46"/>
      <c r="C20" s="84">
        <f>IF(ISBLANK(B20),"",VLOOKUP(B20,'各艇ﾃﾞｰﾀ'!$B$4:$G$51,2,FALSE))</f>
      </c>
      <c r="D20" s="85">
        <f>IF(ISBLANK(B20),"",VLOOKUP(B20,'各艇ﾃﾞｰﾀ'!$B$4:$G$49,3,FALSE))</f>
      </c>
      <c r="E20" s="83">
        <v>15</v>
      </c>
      <c r="F20" s="139"/>
      <c r="G20" s="46">
        <f t="shared" si="0"/>
        <v>-37800.0214375</v>
      </c>
      <c r="H20" s="86">
        <f>IF(ISBLANK(B20),"",VLOOKUP(B20,'各艇ﾃﾞｰﾀ'!$B$4:$G$49,5,FALSE))</f>
      </c>
      <c r="I20" s="87">
        <v>0</v>
      </c>
      <c r="J20" s="46" t="e">
        <f t="shared" si="1"/>
        <v>#VALUE!</v>
      </c>
      <c r="K20" s="49" t="e">
        <f t="shared" si="2"/>
        <v>#VALUE!</v>
      </c>
      <c r="L20" s="85">
        <f t="shared" si="3"/>
        <v>-1.0799993875003473</v>
      </c>
      <c r="M20" s="49" t="e">
        <f t="shared" si="4"/>
        <v>#DIV/0!</v>
      </c>
      <c r="N20" s="238"/>
      <c r="O20" s="239"/>
      <c r="P20" s="240"/>
    </row>
    <row r="21" spans="1:16" s="4" customFormat="1" ht="14.25">
      <c r="A21" s="211" t="s">
        <v>155</v>
      </c>
      <c r="B21" s="66"/>
      <c r="C21" s="89">
        <f>IF(ISBLANK(B21),"",VLOOKUP(B21,'各艇ﾃﾞｰﾀ'!$B$4:$G$51,2,FALSE))</f>
      </c>
      <c r="D21" s="202">
        <f>IF(ISBLANK(B21),"",VLOOKUP(B21,'各艇ﾃﾞｰﾀ'!$B$4:$G$49,3,FALSE))</f>
      </c>
      <c r="E21" s="88">
        <v>16</v>
      </c>
      <c r="F21" s="140"/>
      <c r="G21" s="56">
        <f t="shared" si="0"/>
        <v>-37800.0214375</v>
      </c>
      <c r="H21" s="91">
        <f>IF(ISBLANK(B21),"",VLOOKUP(B21,'各艇ﾃﾞｰﾀ'!$B$4:$G$49,5,FALSE))</f>
      </c>
      <c r="I21" s="92">
        <v>0</v>
      </c>
      <c r="J21" s="56" t="e">
        <f t="shared" si="1"/>
        <v>#VALUE!</v>
      </c>
      <c r="K21" s="57" t="e">
        <f t="shared" si="2"/>
        <v>#VALUE!</v>
      </c>
      <c r="L21" s="90">
        <f t="shared" si="3"/>
        <v>-1.0799993875003473</v>
      </c>
      <c r="M21" s="57" t="e">
        <f t="shared" si="4"/>
        <v>#DIV/0!</v>
      </c>
      <c r="N21" s="232"/>
      <c r="O21" s="233"/>
      <c r="P21" s="234"/>
    </row>
    <row r="22" spans="1:16" s="4" customFormat="1" ht="14.25">
      <c r="A22" s="209" t="s">
        <v>156</v>
      </c>
      <c r="B22" s="40"/>
      <c r="C22" s="79">
        <f>IF(ISBLANK(B22),"",VLOOKUP(B22,'各艇ﾃﾞｰﾀ'!$B$4:$G$51,2,FALSE))</f>
      </c>
      <c r="D22" s="80">
        <f>IF(ISBLANK(B22),"",VLOOKUP(B22,'各艇ﾃﾞｰﾀ'!$B$4:$G$49,3,FALSE))</f>
      </c>
      <c r="E22" s="78">
        <v>17</v>
      </c>
      <c r="F22" s="138"/>
      <c r="G22" s="40">
        <f t="shared" si="0"/>
        <v>-37800.0214375</v>
      </c>
      <c r="H22" s="81">
        <f>IF(ISBLANK(B22),"",VLOOKUP(B22,'各艇ﾃﾞｰﾀ'!$B$4:$G$49,5,FALSE))</f>
      </c>
      <c r="I22" s="82">
        <v>0</v>
      </c>
      <c r="J22" s="40" t="e">
        <f t="shared" si="1"/>
        <v>#VALUE!</v>
      </c>
      <c r="K22" s="44" t="e">
        <f t="shared" si="2"/>
        <v>#VALUE!</v>
      </c>
      <c r="L22" s="80">
        <f t="shared" si="3"/>
        <v>-1.0799993875003473</v>
      </c>
      <c r="M22" s="44" t="e">
        <f t="shared" si="4"/>
        <v>#DIV/0!</v>
      </c>
      <c r="N22" s="235"/>
      <c r="O22" s="236"/>
      <c r="P22" s="237"/>
    </row>
    <row r="23" spans="1:16" s="4" customFormat="1" ht="14.25">
      <c r="A23" s="209" t="s">
        <v>157</v>
      </c>
      <c r="B23" s="40"/>
      <c r="C23" s="79">
        <f>IF(ISBLANK(B23),"",VLOOKUP(B23,'各艇ﾃﾞｰﾀ'!$B$4:$G$51,2,FALSE))</f>
      </c>
      <c r="D23" s="80">
        <f>IF(ISBLANK(B23),"",VLOOKUP(B23,'各艇ﾃﾞｰﾀ'!$B$4:$G$49,3,FALSE))</f>
      </c>
      <c r="E23" s="78">
        <v>18</v>
      </c>
      <c r="F23" s="138"/>
      <c r="G23" s="40">
        <f t="shared" si="0"/>
        <v>-37800.0214375</v>
      </c>
      <c r="H23" s="81">
        <f>IF(ISBLANK(B23),"",VLOOKUP(B23,'各艇ﾃﾞｰﾀ'!$B$4:$G$49,5,FALSE))</f>
      </c>
      <c r="I23" s="82">
        <v>0</v>
      </c>
      <c r="J23" s="40" t="e">
        <f t="shared" si="1"/>
        <v>#VALUE!</v>
      </c>
      <c r="K23" s="44" t="e">
        <f t="shared" si="2"/>
        <v>#VALUE!</v>
      </c>
      <c r="L23" s="80">
        <f t="shared" si="3"/>
        <v>-1.0799993875003473</v>
      </c>
      <c r="M23" s="44" t="e">
        <f t="shared" si="4"/>
        <v>#DIV/0!</v>
      </c>
      <c r="N23" s="235"/>
      <c r="O23" s="236"/>
      <c r="P23" s="237"/>
    </row>
    <row r="24" spans="1:16" s="4" customFormat="1" ht="14.25">
      <c r="A24" s="209" t="s">
        <v>133</v>
      </c>
      <c r="B24" s="40"/>
      <c r="C24" s="79">
        <f>IF(ISBLANK(B24),"",VLOOKUP(B24,'各艇ﾃﾞｰﾀ'!$B$4:$G$51,2,FALSE))</f>
      </c>
      <c r="D24" s="80">
        <f>IF(ISBLANK(B24),"",VLOOKUP(B24,'各艇ﾃﾞｰﾀ'!$B$4:$G$49,3,FALSE))</f>
      </c>
      <c r="E24" s="78">
        <v>19</v>
      </c>
      <c r="F24" s="138"/>
      <c r="G24" s="40">
        <f t="shared" si="0"/>
        <v>-37800.0214375</v>
      </c>
      <c r="H24" s="81">
        <f>IF(ISBLANK(B24),"",VLOOKUP(B24,'各艇ﾃﾞｰﾀ'!$B$4:$G$49,5,FALSE))</f>
      </c>
      <c r="I24" s="82">
        <v>0</v>
      </c>
      <c r="J24" s="40" t="e">
        <f t="shared" si="1"/>
        <v>#VALUE!</v>
      </c>
      <c r="K24" s="44" t="e">
        <f t="shared" si="2"/>
        <v>#VALUE!</v>
      </c>
      <c r="L24" s="80">
        <f t="shared" si="3"/>
        <v>-1.0799993875003473</v>
      </c>
      <c r="M24" s="44" t="e">
        <f t="shared" si="4"/>
        <v>#DIV/0!</v>
      </c>
      <c r="N24" s="235"/>
      <c r="O24" s="236"/>
      <c r="P24" s="237"/>
    </row>
    <row r="25" spans="1:16" s="4" customFormat="1" ht="14.25">
      <c r="A25" s="210" t="s">
        <v>136</v>
      </c>
      <c r="B25" s="46"/>
      <c r="C25" s="84">
        <f>IF(ISBLANK(B25),"",VLOOKUP(B25,'各艇ﾃﾞｰﾀ'!$B$4:$G$51,2,FALSE))</f>
      </c>
      <c r="D25" s="85">
        <f>IF(ISBLANK(B25),"",VLOOKUP(B25,'各艇ﾃﾞｰﾀ'!$B$4:$G$49,3,FALSE))</f>
      </c>
      <c r="E25" s="83">
        <v>20</v>
      </c>
      <c r="F25" s="139"/>
      <c r="G25" s="46">
        <f t="shared" si="0"/>
        <v>-37800.0214375</v>
      </c>
      <c r="H25" s="86">
        <f>IF(ISBLANK(B25),"",VLOOKUP(B25,'各艇ﾃﾞｰﾀ'!$B$4:$G$49,5,FALSE))</f>
      </c>
      <c r="I25" s="87">
        <v>0</v>
      </c>
      <c r="J25" s="46" t="e">
        <f t="shared" si="1"/>
        <v>#VALUE!</v>
      </c>
      <c r="K25" s="49" t="e">
        <f t="shared" si="2"/>
        <v>#VALUE!</v>
      </c>
      <c r="L25" s="85">
        <f t="shared" si="3"/>
        <v>-1.0799993875003473</v>
      </c>
      <c r="M25" s="49" t="e">
        <f t="shared" si="4"/>
        <v>#DIV/0!</v>
      </c>
      <c r="N25" s="238"/>
      <c r="O25" s="239"/>
      <c r="P25" s="240"/>
    </row>
    <row r="26" spans="1:16" s="4" customFormat="1" ht="14.25">
      <c r="A26" s="211" t="s">
        <v>163</v>
      </c>
      <c r="B26" s="56"/>
      <c r="C26" s="79">
        <f>IF(ISBLANK(B26),"",VLOOKUP(B26,'各艇ﾃﾞｰﾀ'!$B$4:$G$51,2,FALSE))</f>
      </c>
      <c r="D26" s="75">
        <f>IF(ISBLANK(B26),"",VLOOKUP(B26,'各艇ﾃﾞｰﾀ'!$B$4:$G$49,3,FALSE))</f>
      </c>
      <c r="E26" s="78">
        <v>21</v>
      </c>
      <c r="F26" s="138"/>
      <c r="G26" s="40">
        <f t="shared" si="0"/>
        <v>-37800.0214375</v>
      </c>
      <c r="H26" s="91">
        <f>IF(ISBLANK(B26),"",VLOOKUP(B26,'各艇ﾃﾞｰﾀ'!$B$4:$G$49,5,FALSE))</f>
      </c>
      <c r="I26" s="82">
        <v>0</v>
      </c>
      <c r="J26" s="40" t="e">
        <f t="shared" si="1"/>
        <v>#VALUE!</v>
      </c>
      <c r="K26" s="44" t="e">
        <f t="shared" si="2"/>
        <v>#VALUE!</v>
      </c>
      <c r="L26" s="80">
        <f t="shared" si="3"/>
        <v>-1.0799993875003473</v>
      </c>
      <c r="M26" s="44" t="e">
        <f t="shared" si="4"/>
        <v>#DIV/0!</v>
      </c>
      <c r="N26" s="232"/>
      <c r="O26" s="233"/>
      <c r="P26" s="234"/>
    </row>
    <row r="27" spans="1:16" s="4" customFormat="1" ht="14.25">
      <c r="A27" s="211" t="s">
        <v>164</v>
      </c>
      <c r="B27" s="66"/>
      <c r="C27" s="79">
        <f>IF(ISBLANK(B27),"",VLOOKUP(B27,'各艇ﾃﾞｰﾀ'!$B$4:$G$51,2,FALSE))</f>
      </c>
      <c r="D27" s="204">
        <f>IF(ISBLANK(B27),"",VLOOKUP(B27,'各艇ﾃﾞｰﾀ'!$B$4:$G$49,3,FALSE))</f>
      </c>
      <c r="E27" s="78">
        <v>22</v>
      </c>
      <c r="F27" s="138"/>
      <c r="G27" s="40">
        <f t="shared" si="0"/>
        <v>-37800.0214375</v>
      </c>
      <c r="H27" s="81">
        <f>IF(ISBLANK(B27),"",VLOOKUP(B27,'各艇ﾃﾞｰﾀ'!$B$4:$G$49,5,FALSE))</f>
      </c>
      <c r="I27" s="82">
        <v>0</v>
      </c>
      <c r="J27" s="40" t="e">
        <f t="shared" si="1"/>
        <v>#VALUE!</v>
      </c>
      <c r="K27" s="44" t="e">
        <f t="shared" si="2"/>
        <v>#VALUE!</v>
      </c>
      <c r="L27" s="80">
        <f t="shared" si="3"/>
        <v>-1.0799993875003473</v>
      </c>
      <c r="M27" s="44" t="e">
        <f t="shared" si="4"/>
        <v>#DIV/0!</v>
      </c>
      <c r="N27" s="235"/>
      <c r="O27" s="236"/>
      <c r="P27" s="237"/>
    </row>
    <row r="28" spans="1:16" s="4" customFormat="1" ht="14.25">
      <c r="A28" s="78"/>
      <c r="B28" s="100"/>
      <c r="C28" s="79">
        <f>IF(ISBLANK(B28),"",VLOOKUP(B28,'各艇ﾃﾞｰﾀ'!$B$4:$G$51,2,FALSE))</f>
      </c>
      <c r="D28" s="90">
        <f>IF(ISBLANK(B28),"",VLOOKUP(B28,'各艇ﾃﾞｰﾀ'!$B$4:$G$49,3,FALSE))</f>
      </c>
      <c r="E28" s="78"/>
      <c r="F28" s="138"/>
      <c r="G28" s="40"/>
      <c r="H28" s="81"/>
      <c r="I28" s="82"/>
      <c r="J28" s="40"/>
      <c r="K28" s="44"/>
      <c r="L28" s="80"/>
      <c r="M28" s="44"/>
      <c r="N28" s="235"/>
      <c r="O28" s="236"/>
      <c r="P28" s="237"/>
    </row>
    <row r="29" spans="1:16" s="4" customFormat="1" ht="14.25">
      <c r="A29" s="83"/>
      <c r="B29" s="46" t="s">
        <v>92</v>
      </c>
      <c r="C29" s="79"/>
      <c r="D29" s="85"/>
      <c r="E29" s="78"/>
      <c r="F29" s="138"/>
      <c r="G29" s="40"/>
      <c r="H29" s="86"/>
      <c r="I29" s="82"/>
      <c r="J29" s="40"/>
      <c r="K29" s="44"/>
      <c r="L29" s="80"/>
      <c r="M29" s="44"/>
      <c r="N29" s="238"/>
      <c r="O29" s="239"/>
      <c r="P29" s="240"/>
    </row>
    <row r="30" spans="1:16" ht="19.5" customHeight="1">
      <c r="A30" s="259" t="s">
        <v>93</v>
      </c>
      <c r="B30" s="268"/>
      <c r="C30" s="269"/>
      <c r="D30" s="250" t="s">
        <v>173</v>
      </c>
      <c r="E30" s="251"/>
      <c r="F30" s="252"/>
      <c r="G30" s="320"/>
      <c r="H30" s="301"/>
      <c r="I30" s="301"/>
      <c r="J30" s="301"/>
      <c r="K30" s="301"/>
      <c r="L30" s="301"/>
      <c r="M30" s="301"/>
      <c r="N30" s="301"/>
      <c r="O30" s="301"/>
      <c r="P30" s="302"/>
    </row>
    <row r="31" spans="1:16" ht="19.5" customHeight="1">
      <c r="A31" s="270"/>
      <c r="B31" s="271"/>
      <c r="C31" s="272"/>
      <c r="D31" s="253"/>
      <c r="E31" s="254"/>
      <c r="F31" s="255"/>
      <c r="G31" s="303"/>
      <c r="H31" s="304"/>
      <c r="I31" s="304"/>
      <c r="J31" s="304"/>
      <c r="K31" s="304"/>
      <c r="L31" s="304"/>
      <c r="M31" s="304"/>
      <c r="N31" s="304"/>
      <c r="O31" s="304"/>
      <c r="P31" s="305"/>
    </row>
    <row r="32" spans="1:16" ht="19.5" customHeight="1">
      <c r="A32" s="273"/>
      <c r="B32" s="274"/>
      <c r="C32" s="275"/>
      <c r="D32" s="253"/>
      <c r="E32" s="254"/>
      <c r="F32" s="255"/>
      <c r="G32" s="303"/>
      <c r="H32" s="304"/>
      <c r="I32" s="304"/>
      <c r="J32" s="304"/>
      <c r="K32" s="304"/>
      <c r="L32" s="304"/>
      <c r="M32" s="304"/>
      <c r="N32" s="304"/>
      <c r="O32" s="304"/>
      <c r="P32" s="305"/>
    </row>
    <row r="33" spans="1:16" ht="19.5" customHeight="1">
      <c r="A33" s="241" t="s">
        <v>94</v>
      </c>
      <c r="B33" s="242"/>
      <c r="C33" s="243"/>
      <c r="D33" s="256"/>
      <c r="E33" s="257"/>
      <c r="F33" s="258"/>
      <c r="G33" s="303"/>
      <c r="H33" s="304"/>
      <c r="I33" s="304"/>
      <c r="J33" s="304"/>
      <c r="K33" s="304"/>
      <c r="L33" s="304"/>
      <c r="M33" s="304"/>
      <c r="N33" s="304"/>
      <c r="O33" s="304"/>
      <c r="P33" s="305"/>
    </row>
    <row r="34" spans="1:16" ht="18" customHeight="1">
      <c r="A34" s="244"/>
      <c r="B34" s="245"/>
      <c r="C34" s="246"/>
      <c r="D34" s="250" t="s">
        <v>196</v>
      </c>
      <c r="E34" s="251"/>
      <c r="F34" s="252"/>
      <c r="G34" s="303"/>
      <c r="H34" s="304"/>
      <c r="I34" s="304"/>
      <c r="J34" s="304"/>
      <c r="K34" s="304"/>
      <c r="L34" s="304"/>
      <c r="M34" s="304"/>
      <c r="N34" s="304"/>
      <c r="O34" s="304"/>
      <c r="P34" s="305"/>
    </row>
    <row r="35" spans="1:16" ht="18" customHeight="1">
      <c r="A35" s="244"/>
      <c r="B35" s="245"/>
      <c r="C35" s="246"/>
      <c r="D35" s="253"/>
      <c r="E35" s="254"/>
      <c r="F35" s="255"/>
      <c r="G35" s="303"/>
      <c r="H35" s="304"/>
      <c r="I35" s="304"/>
      <c r="J35" s="304"/>
      <c r="K35" s="304"/>
      <c r="L35" s="304"/>
      <c r="M35" s="304"/>
      <c r="N35" s="304"/>
      <c r="O35" s="304"/>
      <c r="P35" s="305"/>
    </row>
    <row r="36" spans="1:16" ht="18" customHeight="1">
      <c r="A36" s="244"/>
      <c r="B36" s="245"/>
      <c r="C36" s="246"/>
      <c r="D36" s="253"/>
      <c r="E36" s="254"/>
      <c r="F36" s="255"/>
      <c r="G36" s="303"/>
      <c r="H36" s="304"/>
      <c r="I36" s="304"/>
      <c r="J36" s="304"/>
      <c r="K36" s="304"/>
      <c r="L36" s="304"/>
      <c r="M36" s="304"/>
      <c r="N36" s="304"/>
      <c r="O36" s="304"/>
      <c r="P36" s="305"/>
    </row>
    <row r="37" spans="1:16" ht="18" customHeight="1">
      <c r="A37" s="244"/>
      <c r="B37" s="245"/>
      <c r="C37" s="246"/>
      <c r="D37" s="253"/>
      <c r="E37" s="254"/>
      <c r="F37" s="255"/>
      <c r="G37" s="303"/>
      <c r="H37" s="304"/>
      <c r="I37" s="304"/>
      <c r="J37" s="304"/>
      <c r="K37" s="304"/>
      <c r="L37" s="304"/>
      <c r="M37" s="304"/>
      <c r="N37" s="304"/>
      <c r="O37" s="304"/>
      <c r="P37" s="305"/>
    </row>
    <row r="38" spans="1:16" ht="18" customHeight="1">
      <c r="A38" s="244"/>
      <c r="B38" s="245"/>
      <c r="C38" s="246"/>
      <c r="D38" s="253"/>
      <c r="E38" s="254"/>
      <c r="F38" s="255"/>
      <c r="G38" s="303"/>
      <c r="H38" s="304"/>
      <c r="I38" s="304"/>
      <c r="J38" s="304"/>
      <c r="K38" s="304"/>
      <c r="L38" s="304"/>
      <c r="M38" s="304"/>
      <c r="N38" s="304"/>
      <c r="O38" s="304"/>
      <c r="P38" s="305"/>
    </row>
    <row r="39" spans="1:16" ht="18" customHeight="1">
      <c r="A39" s="247"/>
      <c r="B39" s="248"/>
      <c r="C39" s="249"/>
      <c r="D39" s="256"/>
      <c r="E39" s="257"/>
      <c r="F39" s="258"/>
      <c r="G39" s="306"/>
      <c r="H39" s="307"/>
      <c r="I39" s="307"/>
      <c r="J39" s="307"/>
      <c r="K39" s="307"/>
      <c r="L39" s="307"/>
      <c r="M39" s="307"/>
      <c r="N39" s="307"/>
      <c r="O39" s="307"/>
      <c r="P39" s="308"/>
    </row>
  </sheetData>
  <sheetProtection password="EDAE" sheet="1"/>
  <mergeCells count="33">
    <mergeCell ref="A33:C39"/>
    <mergeCell ref="N29:P29"/>
    <mergeCell ref="D30:F33"/>
    <mergeCell ref="D34:F39"/>
    <mergeCell ref="G30:P39"/>
    <mergeCell ref="A30:C32"/>
    <mergeCell ref="N6:P6"/>
    <mergeCell ref="N19:P19"/>
    <mergeCell ref="N27:P27"/>
    <mergeCell ref="N8:P8"/>
    <mergeCell ref="N13:P13"/>
    <mergeCell ref="N21:P21"/>
    <mergeCell ref="N20:P20"/>
    <mergeCell ref="N14:P14"/>
    <mergeCell ref="N15:P15"/>
    <mergeCell ref="N22:P22"/>
    <mergeCell ref="N26:P26"/>
    <mergeCell ref="N18:P18"/>
    <mergeCell ref="N28:P28"/>
    <mergeCell ref="N11:P11"/>
    <mergeCell ref="N12:P12"/>
    <mergeCell ref="N7:P7"/>
    <mergeCell ref="N23:P23"/>
    <mergeCell ref="D1:H1"/>
    <mergeCell ref="N25:P25"/>
    <mergeCell ref="N16:P16"/>
    <mergeCell ref="N17:P17"/>
    <mergeCell ref="N9:P9"/>
    <mergeCell ref="N10:P10"/>
    <mergeCell ref="N24:P24"/>
    <mergeCell ref="B2:I2"/>
    <mergeCell ref="N4:P4"/>
    <mergeCell ref="N5:P5"/>
  </mergeCells>
  <printOptions/>
  <pageMargins left="0.31" right="0.26" top="0.16" bottom="0.27" header="0.5118110236220472" footer="0.42"/>
  <pageSetup horizontalDpi="200" verticalDpi="200" orientation="landscape" paperSize="9" r:id="rId2"/>
  <drawing r:id="rId1"/>
</worksheet>
</file>

<file path=xl/worksheets/sheet8.xml><?xml version="1.0" encoding="utf-8"?>
<worksheet xmlns="http://schemas.openxmlformats.org/spreadsheetml/2006/main" xmlns:r="http://schemas.openxmlformats.org/officeDocument/2006/relationships">
  <dimension ref="A1:P40"/>
  <sheetViews>
    <sheetView zoomScale="75" zoomScaleNormal="75" zoomScalePageLayoutView="0" workbookViewId="0" topLeftCell="A1">
      <selection activeCell="Q2" sqref="Q2"/>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287">
        <v>41077</v>
      </c>
      <c r="E1" s="287"/>
      <c r="F1" s="287"/>
      <c r="G1" s="287"/>
      <c r="H1" s="287"/>
      <c r="K1" s="8" t="s">
        <v>4</v>
      </c>
      <c r="L1" s="142" t="s">
        <v>165</v>
      </c>
      <c r="M1" s="8" t="s">
        <v>5</v>
      </c>
      <c r="N1" s="6">
        <v>41077</v>
      </c>
      <c r="O1" s="20">
        <v>0.4375</v>
      </c>
    </row>
    <row r="2" spans="2:15" ht="18.75" customHeight="1">
      <c r="B2" s="288" t="s">
        <v>167</v>
      </c>
      <c r="C2" s="288"/>
      <c r="D2" s="288"/>
      <c r="E2" s="288"/>
      <c r="F2" s="288"/>
      <c r="G2" s="288"/>
      <c r="H2" s="288"/>
      <c r="I2" s="280"/>
      <c r="J2" s="21"/>
      <c r="K2" s="142">
        <v>12.1</v>
      </c>
      <c r="L2" s="31" t="s">
        <v>6</v>
      </c>
      <c r="M2" s="9" t="s">
        <v>7</v>
      </c>
      <c r="N2" s="11"/>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276" t="s">
        <v>22</v>
      </c>
      <c r="O4" s="277"/>
      <c r="P4" s="278"/>
    </row>
    <row r="5" spans="1:16" s="5" customFormat="1" ht="13.5" customHeight="1">
      <c r="A5" s="13"/>
      <c r="B5" s="14" t="s">
        <v>23</v>
      </c>
      <c r="C5" s="13"/>
      <c r="D5" s="15" t="s">
        <v>24</v>
      </c>
      <c r="E5" s="15"/>
      <c r="F5" s="14" t="s">
        <v>25</v>
      </c>
      <c r="G5" s="15" t="s">
        <v>26</v>
      </c>
      <c r="H5" s="14" t="s">
        <v>85</v>
      </c>
      <c r="I5" s="15" t="s">
        <v>27</v>
      </c>
      <c r="J5" s="15" t="s">
        <v>26</v>
      </c>
      <c r="K5" s="15" t="s">
        <v>28</v>
      </c>
      <c r="L5" s="15" t="s">
        <v>29</v>
      </c>
      <c r="M5" s="15"/>
      <c r="N5" s="281"/>
      <c r="O5" s="282"/>
      <c r="P5" s="283"/>
    </row>
    <row r="6" spans="1:16" s="4" customFormat="1" ht="14.25">
      <c r="A6" s="73">
        <v>1</v>
      </c>
      <c r="B6" s="35"/>
      <c r="C6" s="74">
        <f>IF(ISBLANK(B6),"",VLOOKUP(B6,'各艇ﾃﾞｰﾀ'!$B$4:$G$51,2,FALSE))</f>
      </c>
      <c r="D6" s="75">
        <f>IF(ISBLANK(B6),"",VLOOKUP(B6,'各艇ﾃﾞｰﾀ'!$B$4:$G$49,3,FALSE))</f>
      </c>
      <c r="E6" s="73">
        <v>1</v>
      </c>
      <c r="F6" s="137"/>
      <c r="G6" s="35">
        <f aca="true" t="shared" si="0" ref="G6:G28">(F6-$O$1)*86400.049</f>
        <v>-37800.0214375</v>
      </c>
      <c r="H6" s="76">
        <f>IF(ISBLANK(B6),"",VLOOKUP(B6,'各艇ﾃﾞｰﾀ'!$B$4:$G$49,5,FALSE))</f>
      </c>
      <c r="I6" s="77">
        <v>0</v>
      </c>
      <c r="J6" s="35" t="e">
        <f aca="true" t="shared" si="1" ref="J6:J28">G6-H6*$K$2</f>
        <v>#VALUE!</v>
      </c>
      <c r="K6" s="37" t="e">
        <f aca="true" t="shared" si="2" ref="K6:K28">(J6-$J$6)/$K$2</f>
        <v>#VALUE!</v>
      </c>
      <c r="L6" s="75">
        <f aca="true" t="shared" si="3" ref="L6:L28">$K$2/(G6/3600)</f>
        <v>-1.1523802988319403</v>
      </c>
      <c r="M6" s="37" t="e">
        <f aca="true" t="shared" si="4" ref="M6:M28">20*($N$2+1-A6)/$N$2</f>
        <v>#DIV/0!</v>
      </c>
      <c r="N6" s="284"/>
      <c r="O6" s="285"/>
      <c r="P6" s="286"/>
    </row>
    <row r="7" spans="1:16" s="4" customFormat="1" ht="14.25">
      <c r="A7" s="78">
        <v>2</v>
      </c>
      <c r="B7" s="40"/>
      <c r="C7" s="79">
        <f>IF(ISBLANK(B7),"",VLOOKUP(B7,'各艇ﾃﾞｰﾀ'!$B$4:$G$51,2,FALSE))</f>
      </c>
      <c r="D7" s="80">
        <f>IF(ISBLANK(B7),"",VLOOKUP(B7,'各艇ﾃﾞｰﾀ'!$B$4:$G$49,3,FALSE))</f>
      </c>
      <c r="E7" s="78">
        <v>2</v>
      </c>
      <c r="F7" s="138"/>
      <c r="G7" s="40">
        <f t="shared" si="0"/>
        <v>-37800.0214375</v>
      </c>
      <c r="H7" s="81">
        <f>IF(ISBLANK(B7),"",VLOOKUP(B7,'各艇ﾃﾞｰﾀ'!$B$4:$G$49,5,FALSE))</f>
      </c>
      <c r="I7" s="82">
        <v>0</v>
      </c>
      <c r="J7" s="40" t="e">
        <f t="shared" si="1"/>
        <v>#VALUE!</v>
      </c>
      <c r="K7" s="44" t="e">
        <f t="shared" si="2"/>
        <v>#VALUE!</v>
      </c>
      <c r="L7" s="80">
        <f t="shared" si="3"/>
        <v>-1.1523802988319403</v>
      </c>
      <c r="M7" s="44" t="e">
        <f t="shared" si="4"/>
        <v>#DIV/0!</v>
      </c>
      <c r="N7" s="235"/>
      <c r="O7" s="236"/>
      <c r="P7" s="237"/>
    </row>
    <row r="8" spans="1:16" s="4" customFormat="1" ht="14.25">
      <c r="A8" s="78">
        <v>3</v>
      </c>
      <c r="B8" s="40"/>
      <c r="C8" s="79">
        <f>IF(ISBLANK(B8),"",VLOOKUP(B8,'各艇ﾃﾞｰﾀ'!$B$4:$G$51,2,FALSE))</f>
      </c>
      <c r="D8" s="80">
        <f>IF(ISBLANK(B8),"",VLOOKUP(B8,'各艇ﾃﾞｰﾀ'!$B$4:$G$49,3,FALSE))</f>
      </c>
      <c r="E8" s="78">
        <v>3</v>
      </c>
      <c r="F8" s="138"/>
      <c r="G8" s="40">
        <f t="shared" si="0"/>
        <v>-37800.0214375</v>
      </c>
      <c r="H8" s="81">
        <f>IF(ISBLANK(B8),"",VLOOKUP(B8,'各艇ﾃﾞｰﾀ'!$B$4:$G$49,5,FALSE))</f>
      </c>
      <c r="I8" s="82">
        <v>0</v>
      </c>
      <c r="J8" s="40" t="e">
        <f t="shared" si="1"/>
        <v>#VALUE!</v>
      </c>
      <c r="K8" s="44" t="e">
        <f t="shared" si="2"/>
        <v>#VALUE!</v>
      </c>
      <c r="L8" s="80">
        <f t="shared" si="3"/>
        <v>-1.1523802988319403</v>
      </c>
      <c r="M8" s="44" t="e">
        <f t="shared" si="4"/>
        <v>#DIV/0!</v>
      </c>
      <c r="N8" s="235"/>
      <c r="O8" s="236"/>
      <c r="P8" s="237"/>
    </row>
    <row r="9" spans="1:16" s="4" customFormat="1" ht="14.25">
      <c r="A9" s="78">
        <v>4</v>
      </c>
      <c r="B9" s="40"/>
      <c r="C9" s="79">
        <f>IF(ISBLANK(B9),"",VLOOKUP(B9,'各艇ﾃﾞｰﾀ'!$B$4:$G$51,2,FALSE))</f>
      </c>
      <c r="D9" s="80">
        <f>IF(ISBLANK(B9),"",VLOOKUP(B9,'各艇ﾃﾞｰﾀ'!$B$4:$G$49,3,FALSE))</f>
      </c>
      <c r="E9" s="78">
        <v>4</v>
      </c>
      <c r="F9" s="138"/>
      <c r="G9" s="40">
        <f t="shared" si="0"/>
        <v>-37800.0214375</v>
      </c>
      <c r="H9" s="81">
        <f>IF(ISBLANK(B9),"",VLOOKUP(B9,'各艇ﾃﾞｰﾀ'!$B$4:$G$49,5,FALSE))</f>
      </c>
      <c r="I9" s="82">
        <v>0</v>
      </c>
      <c r="J9" s="40" t="e">
        <f t="shared" si="1"/>
        <v>#VALUE!</v>
      </c>
      <c r="K9" s="44" t="e">
        <f t="shared" si="2"/>
        <v>#VALUE!</v>
      </c>
      <c r="L9" s="80">
        <f t="shared" si="3"/>
        <v>-1.1523802988319403</v>
      </c>
      <c r="M9" s="44" t="e">
        <f t="shared" si="4"/>
        <v>#DIV/0!</v>
      </c>
      <c r="N9" s="235"/>
      <c r="O9" s="236"/>
      <c r="P9" s="237"/>
    </row>
    <row r="10" spans="1:16" s="4" customFormat="1" ht="14.25">
      <c r="A10" s="83">
        <v>5</v>
      </c>
      <c r="B10" s="46"/>
      <c r="C10" s="84">
        <f>IF(ISBLANK(B10),"",VLOOKUP(B10,'各艇ﾃﾞｰﾀ'!$B$4:$G$51,2,FALSE))</f>
      </c>
      <c r="D10" s="85">
        <f>IF(ISBLANK(B10),"",VLOOKUP(B10,'各艇ﾃﾞｰﾀ'!$B$4:$G$49,3,FALSE))</f>
      </c>
      <c r="E10" s="83">
        <v>5</v>
      </c>
      <c r="F10" s="139"/>
      <c r="G10" s="46">
        <f t="shared" si="0"/>
        <v>-37800.0214375</v>
      </c>
      <c r="H10" s="86">
        <f>IF(ISBLANK(B10),"",VLOOKUP(B10,'各艇ﾃﾞｰﾀ'!$B$4:$G$49,5,FALSE))</f>
      </c>
      <c r="I10" s="87">
        <v>0</v>
      </c>
      <c r="J10" s="46" t="e">
        <f t="shared" si="1"/>
        <v>#VALUE!</v>
      </c>
      <c r="K10" s="49" t="e">
        <f t="shared" si="2"/>
        <v>#VALUE!</v>
      </c>
      <c r="L10" s="85">
        <f t="shared" si="3"/>
        <v>-1.1523802988319403</v>
      </c>
      <c r="M10" s="49" t="e">
        <f t="shared" si="4"/>
        <v>#DIV/0!</v>
      </c>
      <c r="N10" s="238"/>
      <c r="O10" s="239"/>
      <c r="P10" s="240"/>
    </row>
    <row r="11" spans="1:16" s="4" customFormat="1" ht="14.25">
      <c r="A11" s="88">
        <v>6</v>
      </c>
      <c r="B11" s="56"/>
      <c r="C11" s="89">
        <f>IF(ISBLANK(B11),"",VLOOKUP(B11,'各艇ﾃﾞｰﾀ'!$B$4:$G$51,2,FALSE))</f>
      </c>
      <c r="D11" s="90">
        <f>IF(ISBLANK(B11),"",VLOOKUP(B11,'各艇ﾃﾞｰﾀ'!$B$4:$G$49,3,FALSE))</f>
      </c>
      <c r="E11" s="88">
        <v>6</v>
      </c>
      <c r="F11" s="140"/>
      <c r="G11" s="56">
        <f t="shared" si="0"/>
        <v>-37800.0214375</v>
      </c>
      <c r="H11" s="91">
        <f>IF(ISBLANK(B11),"",VLOOKUP(B11,'各艇ﾃﾞｰﾀ'!$B$4:$G$49,5,FALSE))</f>
      </c>
      <c r="I11" s="92">
        <v>0</v>
      </c>
      <c r="J11" s="56" t="e">
        <f t="shared" si="1"/>
        <v>#VALUE!</v>
      </c>
      <c r="K11" s="57" t="e">
        <f t="shared" si="2"/>
        <v>#VALUE!</v>
      </c>
      <c r="L11" s="90">
        <f t="shared" si="3"/>
        <v>-1.1523802988319403</v>
      </c>
      <c r="M11" s="57" t="e">
        <f t="shared" si="4"/>
        <v>#DIV/0!</v>
      </c>
      <c r="N11" s="232"/>
      <c r="O11" s="233"/>
      <c r="P11" s="234"/>
    </row>
    <row r="12" spans="1:16" s="4" customFormat="1" ht="14.25">
      <c r="A12" s="78">
        <v>7</v>
      </c>
      <c r="B12" s="40"/>
      <c r="C12" s="79">
        <f>IF(ISBLANK(B12),"",VLOOKUP(B12,'各艇ﾃﾞｰﾀ'!$B$4:$G$51,2,FALSE))</f>
      </c>
      <c r="D12" s="80">
        <f>IF(ISBLANK(B12),"",VLOOKUP(B12,'各艇ﾃﾞｰﾀ'!$B$4:$G$49,3,FALSE))</f>
      </c>
      <c r="E12" s="78">
        <v>7</v>
      </c>
      <c r="F12" s="138"/>
      <c r="G12" s="40">
        <f t="shared" si="0"/>
        <v>-37800.0214375</v>
      </c>
      <c r="H12" s="81">
        <f>IF(ISBLANK(B12),"",VLOOKUP(B12,'各艇ﾃﾞｰﾀ'!$B$4:$G$49,5,FALSE))</f>
      </c>
      <c r="I12" s="82">
        <v>0</v>
      </c>
      <c r="J12" s="40" t="e">
        <f t="shared" si="1"/>
        <v>#VALUE!</v>
      </c>
      <c r="K12" s="44" t="e">
        <f t="shared" si="2"/>
        <v>#VALUE!</v>
      </c>
      <c r="L12" s="80">
        <f t="shared" si="3"/>
        <v>-1.1523802988319403</v>
      </c>
      <c r="M12" s="44" t="e">
        <f t="shared" si="4"/>
        <v>#DIV/0!</v>
      </c>
      <c r="N12" s="235"/>
      <c r="O12" s="236"/>
      <c r="P12" s="237"/>
    </row>
    <row r="13" spans="1:16" s="4" customFormat="1" ht="14.25">
      <c r="A13" s="78">
        <v>8</v>
      </c>
      <c r="B13" s="40"/>
      <c r="C13" s="79">
        <f>IF(ISBLANK(B13),"",VLOOKUP(B13,'各艇ﾃﾞｰﾀ'!$B$4:$G$51,2,FALSE))</f>
      </c>
      <c r="D13" s="80">
        <f>IF(ISBLANK(B13),"",VLOOKUP(B13,'各艇ﾃﾞｰﾀ'!$B$4:$G$49,3,FALSE))</f>
      </c>
      <c r="E13" s="78">
        <v>8</v>
      </c>
      <c r="F13" s="138"/>
      <c r="G13" s="40">
        <f t="shared" si="0"/>
        <v>-37800.0214375</v>
      </c>
      <c r="H13" s="81">
        <f>IF(ISBLANK(B13),"",VLOOKUP(B13,'各艇ﾃﾞｰﾀ'!$B$4:$G$49,5,FALSE))</f>
      </c>
      <c r="I13" s="82">
        <v>0</v>
      </c>
      <c r="J13" s="40" t="e">
        <f t="shared" si="1"/>
        <v>#VALUE!</v>
      </c>
      <c r="K13" s="44" t="e">
        <f t="shared" si="2"/>
        <v>#VALUE!</v>
      </c>
      <c r="L13" s="80">
        <f t="shared" si="3"/>
        <v>-1.1523802988319403</v>
      </c>
      <c r="M13" s="44" t="e">
        <f t="shared" si="4"/>
        <v>#DIV/0!</v>
      </c>
      <c r="N13" s="235"/>
      <c r="O13" s="236"/>
      <c r="P13" s="237"/>
    </row>
    <row r="14" spans="1:16" s="4" customFormat="1" ht="14.25">
      <c r="A14" s="78">
        <v>9</v>
      </c>
      <c r="B14" s="40"/>
      <c r="C14" s="79">
        <f>IF(ISBLANK(B14),"",VLOOKUP(B14,'各艇ﾃﾞｰﾀ'!$B$4:$G$51,2,FALSE))</f>
      </c>
      <c r="D14" s="80">
        <f>IF(ISBLANK(B14),"",VLOOKUP(B14,'各艇ﾃﾞｰﾀ'!$B$4:$G$49,3,FALSE))</f>
      </c>
      <c r="E14" s="78">
        <v>9</v>
      </c>
      <c r="F14" s="138"/>
      <c r="G14" s="40">
        <f t="shared" si="0"/>
        <v>-37800.0214375</v>
      </c>
      <c r="H14" s="81">
        <f>IF(ISBLANK(B14),"",VLOOKUP(B14,'各艇ﾃﾞｰﾀ'!$B$4:$G$49,5,FALSE))</f>
      </c>
      <c r="I14" s="82">
        <v>0</v>
      </c>
      <c r="J14" s="40" t="e">
        <f t="shared" si="1"/>
        <v>#VALUE!</v>
      </c>
      <c r="K14" s="44" t="e">
        <f t="shared" si="2"/>
        <v>#VALUE!</v>
      </c>
      <c r="L14" s="80">
        <f t="shared" si="3"/>
        <v>-1.1523802988319403</v>
      </c>
      <c r="M14" s="44" t="e">
        <f t="shared" si="4"/>
        <v>#DIV/0!</v>
      </c>
      <c r="N14" s="235"/>
      <c r="O14" s="236"/>
      <c r="P14" s="237"/>
    </row>
    <row r="15" spans="1:16" s="4" customFormat="1" ht="14.25">
      <c r="A15" s="83">
        <v>10</v>
      </c>
      <c r="B15" s="46"/>
      <c r="C15" s="84">
        <f>IF(ISBLANK(B15),"",VLOOKUP(B15,'各艇ﾃﾞｰﾀ'!$B$4:$G$51,2,FALSE))</f>
      </c>
      <c r="D15" s="85">
        <f>IF(ISBLANK(B15),"",VLOOKUP(B15,'各艇ﾃﾞｰﾀ'!$B$4:$G$49,3,FALSE))</f>
      </c>
      <c r="E15" s="83">
        <v>10</v>
      </c>
      <c r="F15" s="139"/>
      <c r="G15" s="46">
        <f t="shared" si="0"/>
        <v>-37800.0214375</v>
      </c>
      <c r="H15" s="86">
        <f>IF(ISBLANK(B15),"",VLOOKUP(B15,'各艇ﾃﾞｰﾀ'!$B$4:$G$49,5,FALSE))</f>
      </c>
      <c r="I15" s="87">
        <v>0</v>
      </c>
      <c r="J15" s="46" t="e">
        <f t="shared" si="1"/>
        <v>#VALUE!</v>
      </c>
      <c r="K15" s="49" t="e">
        <f t="shared" si="2"/>
        <v>#VALUE!</v>
      </c>
      <c r="L15" s="85">
        <f t="shared" si="3"/>
        <v>-1.1523802988319403</v>
      </c>
      <c r="M15" s="49" t="e">
        <f t="shared" si="4"/>
        <v>#DIV/0!</v>
      </c>
      <c r="N15" s="238"/>
      <c r="O15" s="239"/>
      <c r="P15" s="240"/>
    </row>
    <row r="16" spans="1:16" s="4" customFormat="1" ht="14.25">
      <c r="A16" s="73">
        <v>11</v>
      </c>
      <c r="B16" s="35"/>
      <c r="C16" s="74">
        <f>IF(ISBLANK(B16),"",VLOOKUP(B16,'各艇ﾃﾞｰﾀ'!$B$4:$G$51,2,FALSE))</f>
      </c>
      <c r="D16" s="90">
        <f>IF(ISBLANK(B16),"",VLOOKUP(B16,'各艇ﾃﾞｰﾀ'!$B$4:$G$49,3,FALSE))</f>
      </c>
      <c r="E16" s="73">
        <v>11</v>
      </c>
      <c r="F16" s="137"/>
      <c r="G16" s="35">
        <f t="shared" si="0"/>
        <v>-37800.0214375</v>
      </c>
      <c r="H16" s="91">
        <f>IF(ISBLANK(B16),"",VLOOKUP(B16,'各艇ﾃﾞｰﾀ'!$B$4:$G$49,5,FALSE))</f>
      </c>
      <c r="I16" s="77">
        <v>0</v>
      </c>
      <c r="J16" s="35" t="e">
        <f t="shared" si="1"/>
        <v>#VALUE!</v>
      </c>
      <c r="K16" s="37" t="e">
        <f t="shared" si="2"/>
        <v>#VALUE!</v>
      </c>
      <c r="L16" s="75">
        <f t="shared" si="3"/>
        <v>-1.1523802988319403</v>
      </c>
      <c r="M16" s="37" t="e">
        <f t="shared" si="4"/>
        <v>#DIV/0!</v>
      </c>
      <c r="N16" s="284"/>
      <c r="O16" s="285"/>
      <c r="P16" s="286"/>
    </row>
    <row r="17" spans="1:16" s="4" customFormat="1" ht="14.25">
      <c r="A17" s="78">
        <v>12</v>
      </c>
      <c r="B17" s="40"/>
      <c r="C17" s="79">
        <f>IF(ISBLANK(B17),"",VLOOKUP(B17,'各艇ﾃﾞｰﾀ'!$B$4:$G$51,2,FALSE))</f>
      </c>
      <c r="D17" s="80">
        <f>IF(ISBLANK(B17),"",VLOOKUP(B17,'各艇ﾃﾞｰﾀ'!$B$4:$G$49,3,FALSE))</f>
      </c>
      <c r="E17" s="78">
        <v>12</v>
      </c>
      <c r="F17" s="138"/>
      <c r="G17" s="40">
        <f t="shared" si="0"/>
        <v>-37800.0214375</v>
      </c>
      <c r="H17" s="81">
        <f>IF(ISBLANK(B17),"",VLOOKUP(B17,'各艇ﾃﾞｰﾀ'!$B$4:$G$49,5,FALSE))</f>
      </c>
      <c r="I17" s="82">
        <v>0</v>
      </c>
      <c r="J17" s="40" t="e">
        <f t="shared" si="1"/>
        <v>#VALUE!</v>
      </c>
      <c r="K17" s="44" t="e">
        <f t="shared" si="2"/>
        <v>#VALUE!</v>
      </c>
      <c r="L17" s="80">
        <f t="shared" si="3"/>
        <v>-1.1523802988319403</v>
      </c>
      <c r="M17" s="44" t="e">
        <f t="shared" si="4"/>
        <v>#DIV/0!</v>
      </c>
      <c r="N17" s="235"/>
      <c r="O17" s="236"/>
      <c r="P17" s="237"/>
    </row>
    <row r="18" spans="1:16" s="4" customFormat="1" ht="14.25">
      <c r="A18" s="78">
        <v>13</v>
      </c>
      <c r="B18" s="40"/>
      <c r="C18" s="79">
        <f>IF(ISBLANK(B18),"",VLOOKUP(B18,'各艇ﾃﾞｰﾀ'!$B$4:$G$51,2,FALSE))</f>
      </c>
      <c r="D18" s="80">
        <f>IF(ISBLANK(B18),"",VLOOKUP(B18,'各艇ﾃﾞｰﾀ'!$B$4:$G$49,3,FALSE))</f>
      </c>
      <c r="E18" s="78">
        <v>13</v>
      </c>
      <c r="F18" s="138"/>
      <c r="G18" s="40">
        <f t="shared" si="0"/>
        <v>-37800.0214375</v>
      </c>
      <c r="H18" s="81">
        <f>IF(ISBLANK(B18),"",VLOOKUP(B18,'各艇ﾃﾞｰﾀ'!$B$4:$G$49,5,FALSE))</f>
      </c>
      <c r="I18" s="82">
        <v>0</v>
      </c>
      <c r="J18" s="40" t="e">
        <f t="shared" si="1"/>
        <v>#VALUE!</v>
      </c>
      <c r="K18" s="44" t="e">
        <f t="shared" si="2"/>
        <v>#VALUE!</v>
      </c>
      <c r="L18" s="80">
        <f t="shared" si="3"/>
        <v>-1.1523802988319403</v>
      </c>
      <c r="M18" s="44" t="e">
        <f t="shared" si="4"/>
        <v>#DIV/0!</v>
      </c>
      <c r="N18" s="235"/>
      <c r="O18" s="236"/>
      <c r="P18" s="237"/>
    </row>
    <row r="19" spans="1:16" s="4" customFormat="1" ht="14.25">
      <c r="A19" s="78">
        <v>14</v>
      </c>
      <c r="B19" s="40"/>
      <c r="C19" s="79">
        <f>IF(ISBLANK(B19),"",VLOOKUP(B19,'各艇ﾃﾞｰﾀ'!$B$4:$G$51,2,FALSE))</f>
      </c>
      <c r="D19" s="80">
        <f>IF(ISBLANK(B19),"",VLOOKUP(B19,'各艇ﾃﾞｰﾀ'!$B$4:$G$49,3,FALSE))</f>
      </c>
      <c r="E19" s="78">
        <v>14</v>
      </c>
      <c r="F19" s="138"/>
      <c r="G19" s="40">
        <f t="shared" si="0"/>
        <v>-37800.0214375</v>
      </c>
      <c r="H19" s="81">
        <f>IF(ISBLANK(B19),"",VLOOKUP(B19,'各艇ﾃﾞｰﾀ'!$B$4:$G$49,5,FALSE))</f>
      </c>
      <c r="I19" s="82">
        <v>0</v>
      </c>
      <c r="J19" s="40" t="e">
        <f t="shared" si="1"/>
        <v>#VALUE!</v>
      </c>
      <c r="K19" s="44" t="e">
        <f t="shared" si="2"/>
        <v>#VALUE!</v>
      </c>
      <c r="L19" s="80">
        <f t="shared" si="3"/>
        <v>-1.1523802988319403</v>
      </c>
      <c r="M19" s="44" t="e">
        <f t="shared" si="4"/>
        <v>#DIV/0!</v>
      </c>
      <c r="N19" s="235"/>
      <c r="O19" s="236"/>
      <c r="P19" s="237"/>
    </row>
    <row r="20" spans="1:16" s="4" customFormat="1" ht="14.25">
      <c r="A20" s="83">
        <v>15</v>
      </c>
      <c r="B20" s="46"/>
      <c r="C20" s="84">
        <f>IF(ISBLANK(B20),"",VLOOKUP(B20,'各艇ﾃﾞｰﾀ'!$B$4:$G$51,2,FALSE))</f>
      </c>
      <c r="D20" s="85">
        <f>IF(ISBLANK(B20),"",VLOOKUP(B20,'各艇ﾃﾞｰﾀ'!$B$4:$G$49,3,FALSE))</f>
      </c>
      <c r="E20" s="83">
        <v>15</v>
      </c>
      <c r="F20" s="139"/>
      <c r="G20" s="46">
        <f t="shared" si="0"/>
        <v>-37800.0214375</v>
      </c>
      <c r="H20" s="86">
        <f>IF(ISBLANK(B20),"",VLOOKUP(B20,'各艇ﾃﾞｰﾀ'!$B$4:$G$49,5,FALSE))</f>
      </c>
      <c r="I20" s="87">
        <v>0</v>
      </c>
      <c r="J20" s="46" t="e">
        <f t="shared" si="1"/>
        <v>#VALUE!</v>
      </c>
      <c r="K20" s="49" t="e">
        <f t="shared" si="2"/>
        <v>#VALUE!</v>
      </c>
      <c r="L20" s="85">
        <f t="shared" si="3"/>
        <v>-1.1523802988319403</v>
      </c>
      <c r="M20" s="49" t="e">
        <f t="shared" si="4"/>
        <v>#DIV/0!</v>
      </c>
      <c r="N20" s="238"/>
      <c r="O20" s="239"/>
      <c r="P20" s="240"/>
    </row>
    <row r="21" spans="1:16" s="4" customFormat="1" ht="14.25">
      <c r="A21" s="88">
        <v>16</v>
      </c>
      <c r="B21" s="66"/>
      <c r="C21" s="89">
        <f>IF(ISBLANK(B21),"",VLOOKUP(B21,'各艇ﾃﾞｰﾀ'!$B$4:$G$51,2,FALSE))</f>
      </c>
      <c r="D21" s="90">
        <f>IF(ISBLANK(B21),"",VLOOKUP(B21,'各艇ﾃﾞｰﾀ'!$B$4:$G$49,3,FALSE))</f>
      </c>
      <c r="E21" s="88">
        <v>16</v>
      </c>
      <c r="F21" s="140"/>
      <c r="G21" s="56">
        <f t="shared" si="0"/>
        <v>-37800.0214375</v>
      </c>
      <c r="H21" s="91">
        <f>IF(ISBLANK(B21),"",VLOOKUP(B21,'各艇ﾃﾞｰﾀ'!$B$4:$G$49,5,FALSE))</f>
      </c>
      <c r="I21" s="92">
        <v>0</v>
      </c>
      <c r="J21" s="56" t="e">
        <f t="shared" si="1"/>
        <v>#VALUE!</v>
      </c>
      <c r="K21" s="57" t="e">
        <f t="shared" si="2"/>
        <v>#VALUE!</v>
      </c>
      <c r="L21" s="90">
        <f t="shared" si="3"/>
        <v>-1.1523802988319403</v>
      </c>
      <c r="M21" s="57" t="e">
        <f t="shared" si="4"/>
        <v>#DIV/0!</v>
      </c>
      <c r="N21" s="232"/>
      <c r="O21" s="233"/>
      <c r="P21" s="234"/>
    </row>
    <row r="22" spans="1:16" s="4" customFormat="1" ht="14.25">
      <c r="A22" s="78">
        <v>17</v>
      </c>
      <c r="B22" s="40"/>
      <c r="C22" s="79">
        <f>IF(ISBLANK(B22),"",VLOOKUP(B22,'各艇ﾃﾞｰﾀ'!$B$4:$G$51,2,FALSE))</f>
      </c>
      <c r="D22" s="80">
        <f>IF(ISBLANK(B22),"",VLOOKUP(B22,'各艇ﾃﾞｰﾀ'!$B$4:$G$49,3,FALSE))</f>
      </c>
      <c r="E22" s="78">
        <v>17</v>
      </c>
      <c r="F22" s="138"/>
      <c r="G22" s="40">
        <f t="shared" si="0"/>
        <v>-37800.0214375</v>
      </c>
      <c r="H22" s="81">
        <f>IF(ISBLANK(B22),"",VLOOKUP(B22,'各艇ﾃﾞｰﾀ'!$B$4:$G$49,5,FALSE))</f>
      </c>
      <c r="I22" s="82">
        <v>0</v>
      </c>
      <c r="J22" s="40" t="e">
        <f t="shared" si="1"/>
        <v>#VALUE!</v>
      </c>
      <c r="K22" s="44" t="e">
        <f t="shared" si="2"/>
        <v>#VALUE!</v>
      </c>
      <c r="L22" s="80">
        <f t="shared" si="3"/>
        <v>-1.1523802988319403</v>
      </c>
      <c r="M22" s="44" t="e">
        <f t="shared" si="4"/>
        <v>#DIV/0!</v>
      </c>
      <c r="N22" s="235"/>
      <c r="O22" s="236"/>
      <c r="P22" s="237"/>
    </row>
    <row r="23" spans="1:16" s="4" customFormat="1" ht="14.25">
      <c r="A23" s="78">
        <v>18</v>
      </c>
      <c r="B23" s="40"/>
      <c r="C23" s="79">
        <f>IF(ISBLANK(B23),"",VLOOKUP(B23,'各艇ﾃﾞｰﾀ'!$B$4:$G$51,2,FALSE))</f>
      </c>
      <c r="D23" s="80">
        <f>IF(ISBLANK(B23),"",VLOOKUP(B23,'各艇ﾃﾞｰﾀ'!$B$4:$G$49,3,FALSE))</f>
      </c>
      <c r="E23" s="78">
        <v>18</v>
      </c>
      <c r="F23" s="138"/>
      <c r="G23" s="40">
        <f t="shared" si="0"/>
        <v>-37800.0214375</v>
      </c>
      <c r="H23" s="81">
        <f>IF(ISBLANK(B23),"",VLOOKUP(B23,'各艇ﾃﾞｰﾀ'!$B$4:$G$49,5,FALSE))</f>
      </c>
      <c r="I23" s="82">
        <v>0</v>
      </c>
      <c r="J23" s="40" t="e">
        <f t="shared" si="1"/>
        <v>#VALUE!</v>
      </c>
      <c r="K23" s="44" t="e">
        <f t="shared" si="2"/>
        <v>#VALUE!</v>
      </c>
      <c r="L23" s="80">
        <f t="shared" si="3"/>
        <v>-1.1523802988319403</v>
      </c>
      <c r="M23" s="44" t="e">
        <f t="shared" si="4"/>
        <v>#DIV/0!</v>
      </c>
      <c r="N23" s="235"/>
      <c r="O23" s="236"/>
      <c r="P23" s="237"/>
    </row>
    <row r="24" spans="1:16" s="4" customFormat="1" ht="14.25">
      <c r="A24" s="78">
        <v>19</v>
      </c>
      <c r="B24" s="40"/>
      <c r="C24" s="79">
        <f>IF(ISBLANK(B24),"",VLOOKUP(B24,'各艇ﾃﾞｰﾀ'!$B$4:$G$51,2,FALSE))</f>
      </c>
      <c r="D24" s="80">
        <f>IF(ISBLANK(B24),"",VLOOKUP(B24,'各艇ﾃﾞｰﾀ'!$B$4:$G$49,3,FALSE))</f>
      </c>
      <c r="E24" s="78">
        <v>19</v>
      </c>
      <c r="F24" s="138"/>
      <c r="G24" s="40">
        <f t="shared" si="0"/>
        <v>-37800.0214375</v>
      </c>
      <c r="H24" s="81">
        <f>IF(ISBLANK(B24),"",VLOOKUP(B24,'各艇ﾃﾞｰﾀ'!$B$4:$G$49,5,FALSE))</f>
      </c>
      <c r="I24" s="82">
        <v>0</v>
      </c>
      <c r="J24" s="40" t="e">
        <f t="shared" si="1"/>
        <v>#VALUE!</v>
      </c>
      <c r="K24" s="44" t="e">
        <f t="shared" si="2"/>
        <v>#VALUE!</v>
      </c>
      <c r="L24" s="80">
        <f t="shared" si="3"/>
        <v>-1.1523802988319403</v>
      </c>
      <c r="M24" s="44" t="e">
        <f t="shared" si="4"/>
        <v>#DIV/0!</v>
      </c>
      <c r="N24" s="235"/>
      <c r="O24" s="236"/>
      <c r="P24" s="237"/>
    </row>
    <row r="25" spans="1:16" s="4" customFormat="1" ht="14.25">
      <c r="A25" s="83">
        <v>20</v>
      </c>
      <c r="B25" s="46"/>
      <c r="C25" s="84">
        <f>IF(ISBLANK(B25),"",VLOOKUP(B25,'各艇ﾃﾞｰﾀ'!$B$4:$G$51,2,FALSE))</f>
      </c>
      <c r="D25" s="85">
        <f>IF(ISBLANK(B25),"",VLOOKUP(B25,'各艇ﾃﾞｰﾀ'!$B$4:$G$49,3,FALSE))</f>
      </c>
      <c r="E25" s="83">
        <v>20</v>
      </c>
      <c r="F25" s="139"/>
      <c r="G25" s="46">
        <f t="shared" si="0"/>
        <v>-37800.0214375</v>
      </c>
      <c r="H25" s="86">
        <f>IF(ISBLANK(B25),"",VLOOKUP(B25,'各艇ﾃﾞｰﾀ'!$B$4:$G$49,5,FALSE))</f>
      </c>
      <c r="I25" s="87">
        <v>0</v>
      </c>
      <c r="J25" s="46" t="e">
        <f t="shared" si="1"/>
        <v>#VALUE!</v>
      </c>
      <c r="K25" s="49" t="e">
        <f t="shared" si="2"/>
        <v>#VALUE!</v>
      </c>
      <c r="L25" s="85">
        <f t="shared" si="3"/>
        <v>-1.1523802988319403</v>
      </c>
      <c r="M25" s="49" t="e">
        <f t="shared" si="4"/>
        <v>#DIV/0!</v>
      </c>
      <c r="N25" s="238"/>
      <c r="O25" s="239"/>
      <c r="P25" s="240"/>
    </row>
    <row r="26" spans="1:16" s="4" customFormat="1" ht="14.25">
      <c r="A26" s="88">
        <v>21</v>
      </c>
      <c r="B26" s="56"/>
      <c r="C26" s="79">
        <f>IF(ISBLANK(B26),"",VLOOKUP(B26,'各艇ﾃﾞｰﾀ'!$B$4:$G$51,2,FALSE))</f>
      </c>
      <c r="D26" s="90">
        <f>IF(ISBLANK(B26),"",VLOOKUP(B26,'各艇ﾃﾞｰﾀ'!$B$4:$G$49,3,FALSE))</f>
      </c>
      <c r="E26" s="78">
        <v>21</v>
      </c>
      <c r="F26" s="138"/>
      <c r="G26" s="40">
        <f t="shared" si="0"/>
        <v>-37800.0214375</v>
      </c>
      <c r="H26" s="91">
        <f>IF(ISBLANK(B26),"",VLOOKUP(B26,'各艇ﾃﾞｰﾀ'!$B$4:$G$49,5,FALSE))</f>
      </c>
      <c r="I26" s="82">
        <v>0</v>
      </c>
      <c r="J26" s="40" t="e">
        <f t="shared" si="1"/>
        <v>#VALUE!</v>
      </c>
      <c r="K26" s="44" t="e">
        <f t="shared" si="2"/>
        <v>#VALUE!</v>
      </c>
      <c r="L26" s="80">
        <f t="shared" si="3"/>
        <v>-1.1523802988319403</v>
      </c>
      <c r="M26" s="44" t="e">
        <f t="shared" si="4"/>
        <v>#DIV/0!</v>
      </c>
      <c r="N26" s="232"/>
      <c r="O26" s="233"/>
      <c r="P26" s="234"/>
    </row>
    <row r="27" spans="1:16" s="4" customFormat="1" ht="14.25">
      <c r="A27" s="88">
        <v>22</v>
      </c>
      <c r="B27" s="66"/>
      <c r="C27" s="79">
        <f>IF(ISBLANK(B27),"",VLOOKUP(B27,'各艇ﾃﾞｰﾀ'!$B$4:$G$51,2,FALSE))</f>
      </c>
      <c r="D27" s="80">
        <f>IF(ISBLANK(B27),"",VLOOKUP(B27,'各艇ﾃﾞｰﾀ'!$B$4:$G$49,3,FALSE))</f>
      </c>
      <c r="E27" s="78">
        <v>22</v>
      </c>
      <c r="F27" s="138"/>
      <c r="G27" s="40">
        <f t="shared" si="0"/>
        <v>-37800.0214375</v>
      </c>
      <c r="H27" s="81">
        <f>IF(ISBLANK(B27),"",VLOOKUP(B27,'各艇ﾃﾞｰﾀ'!$B$4:$G$49,5,FALSE))</f>
      </c>
      <c r="I27" s="82">
        <v>0</v>
      </c>
      <c r="J27" s="40" t="e">
        <f t="shared" si="1"/>
        <v>#VALUE!</v>
      </c>
      <c r="K27" s="44" t="e">
        <f t="shared" si="2"/>
        <v>#VALUE!</v>
      </c>
      <c r="L27" s="80">
        <f t="shared" si="3"/>
        <v>-1.1523802988319403</v>
      </c>
      <c r="M27" s="44" t="e">
        <f t="shared" si="4"/>
        <v>#DIV/0!</v>
      </c>
      <c r="N27" s="235"/>
      <c r="O27" s="236"/>
      <c r="P27" s="237"/>
    </row>
    <row r="28" spans="1:16" s="4" customFormat="1" ht="14.25">
      <c r="A28" s="88">
        <v>23</v>
      </c>
      <c r="B28" s="56"/>
      <c r="C28" s="79">
        <f>IF(ISBLANK(B28),"",VLOOKUP(B28,'各艇ﾃﾞｰﾀ'!$B$4:$G$51,2,FALSE))</f>
      </c>
      <c r="D28" s="80">
        <f>IF(ISBLANK(B28),"",VLOOKUP(B28,'各艇ﾃﾞｰﾀ'!$B$4:$G$49,3,FALSE))</f>
      </c>
      <c r="E28" s="78">
        <v>23</v>
      </c>
      <c r="F28" s="138"/>
      <c r="G28" s="40">
        <f t="shared" si="0"/>
        <v>-37800.0214375</v>
      </c>
      <c r="H28" s="81">
        <f>IF(ISBLANK(B28),"",VLOOKUP(B28,'各艇ﾃﾞｰﾀ'!$B$4:$G$49,5,FALSE))</f>
      </c>
      <c r="I28" s="82">
        <v>0</v>
      </c>
      <c r="J28" s="40" t="e">
        <f t="shared" si="1"/>
        <v>#VALUE!</v>
      </c>
      <c r="K28" s="44" t="e">
        <f t="shared" si="2"/>
        <v>#VALUE!</v>
      </c>
      <c r="L28" s="80">
        <f t="shared" si="3"/>
        <v>-1.1523802988319403</v>
      </c>
      <c r="M28" s="44" t="e">
        <f t="shared" si="4"/>
        <v>#DIV/0!</v>
      </c>
      <c r="N28" s="235"/>
      <c r="O28" s="236"/>
      <c r="P28" s="237"/>
    </row>
    <row r="29" spans="1:16" s="4" customFormat="1" ht="14.25">
      <c r="A29" s="78">
        <v>24</v>
      </c>
      <c r="B29" s="100"/>
      <c r="C29" s="79"/>
      <c r="D29" s="80">
        <f>IF(ISBLANK(B29),"",VLOOKUP(B29,#REF!,3,FALSE))</f>
      </c>
      <c r="E29" s="78"/>
      <c r="F29" s="138"/>
      <c r="G29" s="40"/>
      <c r="H29" s="81"/>
      <c r="I29" s="82"/>
      <c r="J29" s="40"/>
      <c r="K29" s="44"/>
      <c r="L29" s="80"/>
      <c r="M29" s="44"/>
      <c r="N29" s="235"/>
      <c r="O29" s="236"/>
      <c r="P29" s="237"/>
    </row>
    <row r="30" spans="1:16" s="4" customFormat="1" ht="14.25">
      <c r="A30" s="83">
        <v>25</v>
      </c>
      <c r="B30" s="46" t="s">
        <v>89</v>
      </c>
      <c r="C30" s="79"/>
      <c r="D30" s="85"/>
      <c r="E30" s="78"/>
      <c r="F30" s="138"/>
      <c r="G30" s="40"/>
      <c r="H30" s="86"/>
      <c r="I30" s="82"/>
      <c r="J30" s="40"/>
      <c r="K30" s="44"/>
      <c r="L30" s="80"/>
      <c r="M30" s="44"/>
      <c r="N30" s="238"/>
      <c r="O30" s="239"/>
      <c r="P30" s="240"/>
    </row>
    <row r="31" spans="1:16" ht="19.5" customHeight="1">
      <c r="A31" s="259" t="s">
        <v>79</v>
      </c>
      <c r="B31" s="268"/>
      <c r="C31" s="269"/>
      <c r="D31" s="250" t="s">
        <v>173</v>
      </c>
      <c r="E31" s="251"/>
      <c r="F31" s="252"/>
      <c r="G31" s="320"/>
      <c r="H31" s="301"/>
      <c r="I31" s="301"/>
      <c r="J31" s="301"/>
      <c r="K31" s="301"/>
      <c r="L31" s="301"/>
      <c r="M31" s="301"/>
      <c r="N31" s="301"/>
      <c r="O31" s="301"/>
      <c r="P31" s="302"/>
    </row>
    <row r="32" spans="1:16" ht="19.5" customHeight="1">
      <c r="A32" s="270"/>
      <c r="B32" s="271"/>
      <c r="C32" s="272"/>
      <c r="D32" s="253"/>
      <c r="E32" s="254"/>
      <c r="F32" s="255"/>
      <c r="G32" s="303"/>
      <c r="H32" s="304"/>
      <c r="I32" s="304"/>
      <c r="J32" s="304"/>
      <c r="K32" s="304"/>
      <c r="L32" s="304"/>
      <c r="M32" s="304"/>
      <c r="N32" s="304"/>
      <c r="O32" s="304"/>
      <c r="P32" s="305"/>
    </row>
    <row r="33" spans="1:16" ht="19.5" customHeight="1">
      <c r="A33" s="273"/>
      <c r="B33" s="274"/>
      <c r="C33" s="275"/>
      <c r="D33" s="253"/>
      <c r="E33" s="254"/>
      <c r="F33" s="255"/>
      <c r="G33" s="303"/>
      <c r="H33" s="304"/>
      <c r="I33" s="304"/>
      <c r="J33" s="304"/>
      <c r="K33" s="304"/>
      <c r="L33" s="304"/>
      <c r="M33" s="304"/>
      <c r="N33" s="304"/>
      <c r="O33" s="304"/>
      <c r="P33" s="305"/>
    </row>
    <row r="34" spans="1:16" ht="19.5" customHeight="1">
      <c r="A34" s="241" t="s">
        <v>86</v>
      </c>
      <c r="B34" s="242"/>
      <c r="C34" s="243"/>
      <c r="D34" s="256"/>
      <c r="E34" s="257"/>
      <c r="F34" s="258"/>
      <c r="G34" s="303"/>
      <c r="H34" s="304"/>
      <c r="I34" s="304"/>
      <c r="J34" s="304"/>
      <c r="K34" s="304"/>
      <c r="L34" s="304"/>
      <c r="M34" s="304"/>
      <c r="N34" s="304"/>
      <c r="O34" s="304"/>
      <c r="P34" s="305"/>
    </row>
    <row r="35" spans="1:16" ht="18" customHeight="1">
      <c r="A35" s="244"/>
      <c r="B35" s="245"/>
      <c r="C35" s="246"/>
      <c r="D35" s="250"/>
      <c r="E35" s="251"/>
      <c r="F35" s="252"/>
      <c r="G35" s="303"/>
      <c r="H35" s="304"/>
      <c r="I35" s="304"/>
      <c r="J35" s="304"/>
      <c r="K35" s="304"/>
      <c r="L35" s="304"/>
      <c r="M35" s="304"/>
      <c r="N35" s="304"/>
      <c r="O35" s="304"/>
      <c r="P35" s="305"/>
    </row>
    <row r="36" spans="1:16" ht="18" customHeight="1">
      <c r="A36" s="244"/>
      <c r="B36" s="245"/>
      <c r="C36" s="246"/>
      <c r="D36" s="253"/>
      <c r="E36" s="254"/>
      <c r="F36" s="255"/>
      <c r="G36" s="303"/>
      <c r="H36" s="304"/>
      <c r="I36" s="304"/>
      <c r="J36" s="304"/>
      <c r="K36" s="304"/>
      <c r="L36" s="304"/>
      <c r="M36" s="304"/>
      <c r="N36" s="304"/>
      <c r="O36" s="304"/>
      <c r="P36" s="305"/>
    </row>
    <row r="37" spans="1:16" ht="18" customHeight="1">
      <c r="A37" s="244"/>
      <c r="B37" s="245"/>
      <c r="C37" s="246"/>
      <c r="D37" s="253"/>
      <c r="E37" s="254"/>
      <c r="F37" s="255"/>
      <c r="G37" s="303"/>
      <c r="H37" s="304"/>
      <c r="I37" s="304"/>
      <c r="J37" s="304"/>
      <c r="K37" s="304"/>
      <c r="L37" s="304"/>
      <c r="M37" s="304"/>
      <c r="N37" s="304"/>
      <c r="O37" s="304"/>
      <c r="P37" s="305"/>
    </row>
    <row r="38" spans="1:16" ht="18" customHeight="1">
      <c r="A38" s="244"/>
      <c r="B38" s="245"/>
      <c r="C38" s="246"/>
      <c r="D38" s="253"/>
      <c r="E38" s="254"/>
      <c r="F38" s="255"/>
      <c r="G38" s="303"/>
      <c r="H38" s="304"/>
      <c r="I38" s="304"/>
      <c r="J38" s="304"/>
      <c r="K38" s="304"/>
      <c r="L38" s="304"/>
      <c r="M38" s="304"/>
      <c r="N38" s="304"/>
      <c r="O38" s="304"/>
      <c r="P38" s="305"/>
    </row>
    <row r="39" spans="1:16" ht="18" customHeight="1">
      <c r="A39" s="244"/>
      <c r="B39" s="245"/>
      <c r="C39" s="246"/>
      <c r="D39" s="253"/>
      <c r="E39" s="254"/>
      <c r="F39" s="255"/>
      <c r="G39" s="303"/>
      <c r="H39" s="304"/>
      <c r="I39" s="304"/>
      <c r="J39" s="304"/>
      <c r="K39" s="304"/>
      <c r="L39" s="304"/>
      <c r="M39" s="304"/>
      <c r="N39" s="304"/>
      <c r="O39" s="304"/>
      <c r="P39" s="305"/>
    </row>
    <row r="40" spans="1:16" ht="18" customHeight="1">
      <c r="A40" s="247"/>
      <c r="B40" s="248"/>
      <c r="C40" s="249"/>
      <c r="D40" s="256"/>
      <c r="E40" s="257"/>
      <c r="F40" s="258"/>
      <c r="G40" s="306"/>
      <c r="H40" s="307"/>
      <c r="I40" s="307"/>
      <c r="J40" s="307"/>
      <c r="K40" s="307"/>
      <c r="L40" s="307"/>
      <c r="M40" s="307"/>
      <c r="N40" s="307"/>
      <c r="O40" s="307"/>
      <c r="P40" s="308"/>
    </row>
  </sheetData>
  <sheetProtection/>
  <mergeCells count="34">
    <mergeCell ref="N12:P12"/>
    <mergeCell ref="N13:P13"/>
    <mergeCell ref="D1:H1"/>
    <mergeCell ref="B2:I2"/>
    <mergeCell ref="N4:P4"/>
    <mergeCell ref="N5:P5"/>
    <mergeCell ref="N6:P6"/>
    <mergeCell ref="N7:P7"/>
    <mergeCell ref="N8:P8"/>
    <mergeCell ref="N9:P9"/>
    <mergeCell ref="N10:P10"/>
    <mergeCell ref="N11:P11"/>
    <mergeCell ref="N24:P24"/>
    <mergeCell ref="N25:P25"/>
    <mergeCell ref="N14:P14"/>
    <mergeCell ref="N15:P15"/>
    <mergeCell ref="N16:P16"/>
    <mergeCell ref="N17:P17"/>
    <mergeCell ref="N18:P18"/>
    <mergeCell ref="N19:P19"/>
    <mergeCell ref="N28:P28"/>
    <mergeCell ref="N29:P29"/>
    <mergeCell ref="N30:P30"/>
    <mergeCell ref="A31:C33"/>
    <mergeCell ref="D31:F34"/>
    <mergeCell ref="G31:P40"/>
    <mergeCell ref="A34:C40"/>
    <mergeCell ref="D35:F40"/>
    <mergeCell ref="N26:P26"/>
    <mergeCell ref="N27:P27"/>
    <mergeCell ref="N20:P20"/>
    <mergeCell ref="N21:P21"/>
    <mergeCell ref="N22:P22"/>
    <mergeCell ref="N23:P23"/>
  </mergeCells>
  <printOptions/>
  <pageMargins left="0.31" right="0.26" top="0.16" bottom="0.27" header="0.5118110236220472" footer="0.42"/>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tabSelected="1" workbookViewId="0" topLeftCell="A1">
      <selection activeCell="M56" sqref="M56"/>
    </sheetView>
  </sheetViews>
  <sheetFormatPr defaultColWidth="9.00390625" defaultRowHeight="13.5"/>
  <cols>
    <col min="1" max="1" width="4.25390625" style="5" customWidth="1"/>
    <col min="2" max="2" width="7.25390625" style="4" customWidth="1"/>
    <col min="3" max="3" width="16.25390625" style="5" customWidth="1"/>
    <col min="4" max="5" width="7.875" style="5" customWidth="1"/>
    <col min="6" max="6" width="7.875" style="62" customWidth="1"/>
    <col min="7" max="7" width="7.125" style="62" customWidth="1"/>
    <col min="8" max="9" width="7.875" style="5" customWidth="1"/>
    <col min="10" max="10" width="7.50390625" style="5" customWidth="1"/>
    <col min="11" max="12" width="3.125" style="5" customWidth="1"/>
    <col min="13" max="13" width="11.00390625" style="5" customWidth="1"/>
    <col min="14" max="16384" width="9.00390625" style="5" customWidth="1"/>
  </cols>
  <sheetData>
    <row r="1" spans="1:13" ht="14.25" customHeight="1">
      <c r="A1" s="327" t="s">
        <v>233</v>
      </c>
      <c r="B1" s="327"/>
      <c r="C1" s="327"/>
      <c r="D1" s="327"/>
      <c r="E1" s="327"/>
      <c r="F1" s="327"/>
      <c r="G1" s="327"/>
      <c r="H1" s="327"/>
      <c r="I1" s="327"/>
      <c r="J1" s="327"/>
      <c r="K1" s="327"/>
      <c r="L1" s="327"/>
      <c r="M1" s="327"/>
    </row>
    <row r="2" spans="1:13" s="17" customFormat="1" ht="20.25" customHeight="1">
      <c r="A2" s="288" t="s">
        <v>250</v>
      </c>
      <c r="B2" s="288"/>
      <c r="C2" s="288"/>
      <c r="D2" s="288"/>
      <c r="E2" s="288"/>
      <c r="F2" s="288"/>
      <c r="G2" s="288"/>
      <c r="H2" s="288"/>
      <c r="I2" s="288"/>
      <c r="J2" s="288"/>
      <c r="K2" s="288"/>
      <c r="L2" s="288"/>
      <c r="M2" s="288"/>
    </row>
    <row r="3" spans="9:13" ht="21" customHeight="1">
      <c r="I3" s="218"/>
      <c r="J3" s="328" t="s">
        <v>252</v>
      </c>
      <c r="K3" s="328"/>
      <c r="L3" s="328"/>
      <c r="M3" s="328"/>
    </row>
    <row r="4" spans="1:13" s="16" customFormat="1" ht="48" customHeight="1">
      <c r="A4" s="18" t="s">
        <v>9</v>
      </c>
      <c r="B4" s="32" t="s">
        <v>30</v>
      </c>
      <c r="C4" s="67" t="s">
        <v>31</v>
      </c>
      <c r="D4" s="22" t="s">
        <v>186</v>
      </c>
      <c r="E4" s="22" t="s">
        <v>187</v>
      </c>
      <c r="F4" s="22" t="s">
        <v>188</v>
      </c>
      <c r="G4" s="22" t="s">
        <v>189</v>
      </c>
      <c r="H4" s="22" t="s">
        <v>190</v>
      </c>
      <c r="I4" s="22" t="s">
        <v>191</v>
      </c>
      <c r="J4" s="18" t="s">
        <v>32</v>
      </c>
      <c r="K4" s="19" t="s">
        <v>83</v>
      </c>
      <c r="L4" s="19" t="s">
        <v>84</v>
      </c>
      <c r="M4" s="22" t="s">
        <v>168</v>
      </c>
    </row>
    <row r="5" spans="1:13" ht="14.25">
      <c r="A5" s="122" t="s">
        <v>112</v>
      </c>
      <c r="B5" s="35">
        <v>5752</v>
      </c>
      <c r="C5" s="68" t="str">
        <f>IF(ISBLANK(B5),"",VLOOKUP(B5,'各艇ﾃﾞｰﾀ'!$B$4:$G$51,2,FALSE))</f>
        <v>アルファ</v>
      </c>
      <c r="D5" s="97">
        <v>18.9</v>
      </c>
      <c r="E5" s="97">
        <v>10</v>
      </c>
      <c r="F5" s="141">
        <v>17.6</v>
      </c>
      <c r="G5" s="97">
        <v>28</v>
      </c>
      <c r="H5" s="97">
        <v>31</v>
      </c>
      <c r="I5" s="141"/>
      <c r="J5" s="37">
        <f aca="true" t="shared" si="0" ref="J5:J29">SUM(D5:I5)</f>
        <v>105.5</v>
      </c>
      <c r="K5" s="228" t="s">
        <v>253</v>
      </c>
      <c r="L5" s="228" t="s">
        <v>253</v>
      </c>
      <c r="M5" s="112"/>
    </row>
    <row r="6" spans="1:13" ht="14.25">
      <c r="A6" s="54" t="s">
        <v>113</v>
      </c>
      <c r="B6" s="40">
        <v>6352</v>
      </c>
      <c r="C6" s="68" t="str">
        <f>IF(ISBLANK(B6),"",VLOOKUP(B6,'各艇ﾃﾞｰﾀ'!$B$4:$G$51,2,FALSE))</f>
        <v>ｸﾞﾗﾝｱﾙﾏｼﾞﾛ</v>
      </c>
      <c r="D6" s="42">
        <v>20</v>
      </c>
      <c r="E6" s="42">
        <v>20</v>
      </c>
      <c r="F6" s="42">
        <v>15.3</v>
      </c>
      <c r="G6" s="42">
        <v>22</v>
      </c>
      <c r="H6" s="42">
        <v>25</v>
      </c>
      <c r="I6" s="42"/>
      <c r="J6" s="44">
        <f t="shared" si="0"/>
        <v>102.3</v>
      </c>
      <c r="K6" s="229" t="s">
        <v>253</v>
      </c>
      <c r="L6" s="229" t="s">
        <v>253</v>
      </c>
      <c r="M6" s="55"/>
    </row>
    <row r="7" spans="1:13" ht="14.25">
      <c r="A7" s="54" t="s">
        <v>114</v>
      </c>
      <c r="B7" s="40">
        <v>312</v>
      </c>
      <c r="C7" s="68" t="str">
        <f>IF(ISBLANK(B7),"",VLOOKUP(B7,'各艇ﾃﾞｰﾀ'!$B$4:$G$51,2,FALSE))</f>
        <v>はやとり</v>
      </c>
      <c r="D7" s="42">
        <v>11.6</v>
      </c>
      <c r="E7" s="42">
        <v>13.8</v>
      </c>
      <c r="F7" s="42">
        <v>16.5</v>
      </c>
      <c r="G7" s="42">
        <v>18</v>
      </c>
      <c r="H7" s="42">
        <v>28</v>
      </c>
      <c r="I7" s="42"/>
      <c r="J7" s="44">
        <f t="shared" si="0"/>
        <v>87.9</v>
      </c>
      <c r="K7" s="229" t="s">
        <v>253</v>
      </c>
      <c r="L7" s="229" t="s">
        <v>253</v>
      </c>
      <c r="M7" s="55"/>
    </row>
    <row r="8" spans="1:13" ht="14.25">
      <c r="A8" s="54" t="s">
        <v>115</v>
      </c>
      <c r="B8" s="40">
        <v>6166</v>
      </c>
      <c r="C8" s="68" t="str">
        <f>IF(ISBLANK(B8),"",VLOOKUP(B8,'各艇ﾃﾞｰﾀ'!$B$4:$G$51,2,FALSE))</f>
        <v>HAURAKI</v>
      </c>
      <c r="D8" s="42">
        <v>15.8</v>
      </c>
      <c r="E8" s="42">
        <v>15</v>
      </c>
      <c r="F8" s="42">
        <v>14.1</v>
      </c>
      <c r="G8" s="42">
        <v>26</v>
      </c>
      <c r="H8" s="42">
        <v>10</v>
      </c>
      <c r="I8" s="42"/>
      <c r="J8" s="44">
        <f t="shared" si="0"/>
        <v>80.9</v>
      </c>
      <c r="K8" s="229" t="s">
        <v>253</v>
      </c>
      <c r="L8" s="229" t="s">
        <v>253</v>
      </c>
      <c r="M8" s="55"/>
    </row>
    <row r="9" spans="1:13" ht="14.25">
      <c r="A9" s="59" t="s">
        <v>135</v>
      </c>
      <c r="B9" s="194">
        <v>162</v>
      </c>
      <c r="C9" s="69" t="str">
        <f>IF(ISBLANK(B9),"",VLOOKUP(B9,'各艇ﾃﾞｰﾀ'!$B$4:$G$51,2,FALSE))</f>
        <v>ﾌｪﾆｯｸｽ</v>
      </c>
      <c r="D9" s="47">
        <v>1</v>
      </c>
      <c r="E9" s="47">
        <v>17.5</v>
      </c>
      <c r="F9" s="47">
        <v>18.8</v>
      </c>
      <c r="G9" s="47">
        <v>6</v>
      </c>
      <c r="H9" s="47">
        <v>34</v>
      </c>
      <c r="I9" s="47"/>
      <c r="J9" s="49">
        <f t="shared" si="0"/>
        <v>77.3</v>
      </c>
      <c r="K9" s="230" t="s">
        <v>253</v>
      </c>
      <c r="L9" s="230" t="s">
        <v>253</v>
      </c>
      <c r="M9" s="53"/>
    </row>
    <row r="10" spans="1:13" ht="14.25">
      <c r="A10" s="122" t="s">
        <v>116</v>
      </c>
      <c r="B10" s="56">
        <v>319</v>
      </c>
      <c r="C10" s="70" t="str">
        <f>IF(ISBLANK(B10),"",VLOOKUP(B10,'各艇ﾃﾞｰﾀ'!$B$4:$G$51,2,FALSE))</f>
        <v>かまくら</v>
      </c>
      <c r="D10" s="97">
        <v>9.5</v>
      </c>
      <c r="E10" s="97">
        <v>6.3</v>
      </c>
      <c r="F10" s="97">
        <v>8.2</v>
      </c>
      <c r="G10" s="97">
        <v>12</v>
      </c>
      <c r="H10" s="97">
        <v>40</v>
      </c>
      <c r="I10" s="97"/>
      <c r="J10" s="57">
        <f t="shared" si="0"/>
        <v>76</v>
      </c>
      <c r="K10" s="228" t="s">
        <v>253</v>
      </c>
      <c r="L10" s="228" t="s">
        <v>253</v>
      </c>
      <c r="M10" s="112"/>
    </row>
    <row r="11" spans="1:13" ht="14.25">
      <c r="A11" s="54" t="s">
        <v>117</v>
      </c>
      <c r="B11" s="40">
        <v>4400</v>
      </c>
      <c r="C11" s="68" t="str">
        <f>IF(ISBLANK(B11),"",VLOOKUP(B11,'各艇ﾃﾞｰﾀ'!$B$4:$G$51,2,FALSE))</f>
        <v>アイデアル</v>
      </c>
      <c r="D11" s="98">
        <v>14.7</v>
      </c>
      <c r="E11" s="98">
        <v>11.3</v>
      </c>
      <c r="F11" s="42">
        <v>12.9</v>
      </c>
      <c r="G11" s="42">
        <v>20</v>
      </c>
      <c r="H11" s="42">
        <v>16</v>
      </c>
      <c r="I11" s="42"/>
      <c r="J11" s="44">
        <f t="shared" si="0"/>
        <v>74.9</v>
      </c>
      <c r="K11" s="229" t="s">
        <v>253</v>
      </c>
      <c r="L11" s="229" t="s">
        <v>253</v>
      </c>
      <c r="M11" s="55"/>
    </row>
    <row r="12" spans="1:13" ht="14.25">
      <c r="A12" s="54" t="s">
        <v>118</v>
      </c>
      <c r="B12" s="40">
        <v>321</v>
      </c>
      <c r="C12" s="68" t="str">
        <f>IF(ISBLANK(B12),"",VLOOKUP(B12,'各艇ﾃﾞｰﾀ'!$B$4:$G$51,2,FALSE))</f>
        <v>ケロニア</v>
      </c>
      <c r="D12" s="42">
        <v>8.4</v>
      </c>
      <c r="E12" s="42">
        <v>12.5</v>
      </c>
      <c r="F12" s="42">
        <v>1.2</v>
      </c>
      <c r="G12" s="42">
        <v>30</v>
      </c>
      <c r="H12" s="42">
        <v>19</v>
      </c>
      <c r="I12" s="42"/>
      <c r="J12" s="44">
        <f t="shared" si="0"/>
        <v>71.1</v>
      </c>
      <c r="K12" s="229" t="s">
        <v>253</v>
      </c>
      <c r="L12" s="229" t="s">
        <v>253</v>
      </c>
      <c r="M12" s="55"/>
    </row>
    <row r="13" spans="1:13" ht="14.25">
      <c r="A13" s="54" t="s">
        <v>119</v>
      </c>
      <c r="B13" s="40">
        <v>2640</v>
      </c>
      <c r="C13" s="68" t="str">
        <f>IF(ISBLANK(B13),"",VLOOKUP(B13,'各艇ﾃﾞｰﾀ'!$B$4:$G$51,2,FALSE))</f>
        <v>ｻﾝﾋﾞｰﾑ3</v>
      </c>
      <c r="D13" s="98">
        <v>4.2</v>
      </c>
      <c r="E13" s="98">
        <v>3.8</v>
      </c>
      <c r="F13" s="42">
        <v>2.4</v>
      </c>
      <c r="G13" s="42">
        <v>14</v>
      </c>
      <c r="H13" s="42">
        <v>37</v>
      </c>
      <c r="I13" s="42"/>
      <c r="J13" s="44">
        <f t="shared" si="0"/>
        <v>61.4</v>
      </c>
      <c r="K13" s="229" t="s">
        <v>253</v>
      </c>
      <c r="L13" s="229" t="s">
        <v>253</v>
      </c>
      <c r="M13" s="52"/>
    </row>
    <row r="14" spans="1:13" ht="14.25">
      <c r="A14" s="59" t="s">
        <v>120</v>
      </c>
      <c r="B14" s="46">
        <v>380</v>
      </c>
      <c r="C14" s="69" t="str">
        <f>IF(ISBLANK(B14),"",VLOOKUP(B14,'各艇ﾃﾞｰﾀ'!$B$4:$G$51,2,FALSE))</f>
        <v>テティス 4</v>
      </c>
      <c r="D14" s="226">
        <v>17.9</v>
      </c>
      <c r="E14" s="226">
        <v>18.8</v>
      </c>
      <c r="F14" s="47">
        <v>10.6</v>
      </c>
      <c r="G14" s="47"/>
      <c r="H14" s="226">
        <v>13</v>
      </c>
      <c r="I14" s="47"/>
      <c r="J14" s="49">
        <f t="shared" si="0"/>
        <v>60.300000000000004</v>
      </c>
      <c r="K14" s="230"/>
      <c r="L14" s="230" t="s">
        <v>253</v>
      </c>
      <c r="M14" s="114"/>
    </row>
    <row r="15" spans="1:13" ht="14.25">
      <c r="A15" s="122" t="s">
        <v>131</v>
      </c>
      <c r="B15" s="35">
        <v>5755</v>
      </c>
      <c r="C15" s="70" t="str">
        <f>IF(ISBLANK(B15),"",VLOOKUP(B15,'各艇ﾃﾞｰﾀ'!$B$4:$G$51,2,FALSE))</f>
        <v>ランカ</v>
      </c>
      <c r="D15" s="97">
        <v>10.5</v>
      </c>
      <c r="E15" s="97"/>
      <c r="F15" s="97">
        <v>20</v>
      </c>
      <c r="G15" s="97"/>
      <c r="H15" s="97">
        <v>22</v>
      </c>
      <c r="I15" s="97"/>
      <c r="J15" s="57">
        <f t="shared" si="0"/>
        <v>52.5</v>
      </c>
      <c r="K15" s="195"/>
      <c r="L15" s="228" t="s">
        <v>253</v>
      </c>
      <c r="M15" s="51"/>
    </row>
    <row r="16" spans="1:13" ht="14.25">
      <c r="A16" s="54" t="s">
        <v>132</v>
      </c>
      <c r="B16" s="40">
        <v>346</v>
      </c>
      <c r="C16" s="68" t="str">
        <f>IF(ISBLANK(B16),"",VLOOKUP(B16,'各艇ﾃﾞｰﾀ'!$B$4:$G$51,2,FALSE))</f>
        <v>飛車角</v>
      </c>
      <c r="D16" s="42">
        <v>2.1</v>
      </c>
      <c r="E16" s="42">
        <v>5</v>
      </c>
      <c r="F16" s="42">
        <v>4.7</v>
      </c>
      <c r="G16" s="42">
        <v>4</v>
      </c>
      <c r="H16" s="42">
        <v>25</v>
      </c>
      <c r="I16" s="42"/>
      <c r="J16" s="44">
        <f t="shared" si="0"/>
        <v>40.8</v>
      </c>
      <c r="K16" s="229" t="s">
        <v>253</v>
      </c>
      <c r="L16" s="229" t="s">
        <v>253</v>
      </c>
      <c r="M16" s="55"/>
    </row>
    <row r="17" spans="1:13" ht="14.25">
      <c r="A17" s="54" t="s">
        <v>121</v>
      </c>
      <c r="B17" s="40">
        <v>1733</v>
      </c>
      <c r="C17" s="68" t="str">
        <f>IF(ISBLANK(B17),"",VLOOKUP(B17,'各艇ﾃﾞｰﾀ'!$B$4:$G$51,2,FALSE))</f>
        <v>ＵＦＯ</v>
      </c>
      <c r="D17" s="42">
        <v>16.8</v>
      </c>
      <c r="E17" s="42">
        <v>16.3</v>
      </c>
      <c r="F17" s="42">
        <v>3.5</v>
      </c>
      <c r="G17" s="42"/>
      <c r="H17" s="42"/>
      <c r="I17" s="42"/>
      <c r="J17" s="44">
        <f t="shared" si="0"/>
        <v>36.6</v>
      </c>
      <c r="K17" s="45"/>
      <c r="L17" s="229" t="s">
        <v>253</v>
      </c>
      <c r="M17" s="52"/>
    </row>
    <row r="18" spans="1:13" ht="14.25">
      <c r="A18" s="54" t="s">
        <v>122</v>
      </c>
      <c r="B18" s="40">
        <v>4469</v>
      </c>
      <c r="C18" s="68" t="str">
        <f>IF(ISBLANK(B18),"",VLOOKUP(B18,'各艇ﾃﾞｰﾀ'!$B$4:$G$51,2,FALSE))</f>
        <v>未央</v>
      </c>
      <c r="D18" s="42">
        <v>12.6</v>
      </c>
      <c r="E18" s="42">
        <v>7.5</v>
      </c>
      <c r="F18" s="42">
        <v>5.9</v>
      </c>
      <c r="G18" s="98">
        <v>10</v>
      </c>
      <c r="H18" s="42"/>
      <c r="I18" s="42"/>
      <c r="J18" s="44">
        <f t="shared" si="0"/>
        <v>36</v>
      </c>
      <c r="K18" s="45"/>
      <c r="L18" s="229" t="s">
        <v>253</v>
      </c>
      <c r="M18" s="55"/>
    </row>
    <row r="19" spans="1:13" ht="14.25">
      <c r="A19" s="59" t="s">
        <v>123</v>
      </c>
      <c r="B19" s="46">
        <v>1611</v>
      </c>
      <c r="C19" s="69" t="str">
        <f>IF(ISBLANK(B19),"",VLOOKUP(B19,'各艇ﾃﾞｰﾀ'!$B$4:$G$51,2,FALSE))</f>
        <v>ﾈﾌﾟﾁｭｰﾝXⅡ</v>
      </c>
      <c r="D19" s="47">
        <v>13.7</v>
      </c>
      <c r="E19" s="47">
        <v>8.8</v>
      </c>
      <c r="F19" s="47">
        <v>11.8</v>
      </c>
      <c r="G19" s="47"/>
      <c r="H19" s="47"/>
      <c r="I19" s="47"/>
      <c r="J19" s="49">
        <f t="shared" si="0"/>
        <v>34.3</v>
      </c>
      <c r="K19" s="50"/>
      <c r="L19" s="230" t="s">
        <v>253</v>
      </c>
      <c r="M19" s="114"/>
    </row>
    <row r="20" spans="1:13" ht="14.25">
      <c r="A20" s="122" t="s">
        <v>124</v>
      </c>
      <c r="B20" s="56">
        <v>199</v>
      </c>
      <c r="C20" s="70" t="str">
        <f>IF(ISBLANK(B20),"",VLOOKUP(B20,'各艇ﾃﾞｰﾀ'!$B$4:$G$51,2,FALSE))</f>
        <v>サ－モン4</v>
      </c>
      <c r="D20" s="97">
        <v>6.3</v>
      </c>
      <c r="E20" s="97">
        <v>1</v>
      </c>
      <c r="F20" s="97">
        <v>7.1</v>
      </c>
      <c r="G20" s="97">
        <v>16</v>
      </c>
      <c r="H20" s="97"/>
      <c r="I20" s="97"/>
      <c r="J20" s="57">
        <f t="shared" si="0"/>
        <v>30.4</v>
      </c>
      <c r="K20" s="58"/>
      <c r="L20" s="228" t="s">
        <v>253</v>
      </c>
      <c r="M20" s="52"/>
    </row>
    <row r="21" spans="1:13" ht="14.25">
      <c r="A21" s="54" t="s">
        <v>125</v>
      </c>
      <c r="B21" s="40">
        <v>4323</v>
      </c>
      <c r="C21" s="68" t="str">
        <f>IF(ISBLANK(B21),"",VLOOKUP(B21,'各艇ﾃﾞｰﾀ'!$B$4:$G$51,2,FALSE))</f>
        <v>飛天</v>
      </c>
      <c r="D21" s="42">
        <v>7.4</v>
      </c>
      <c r="E21" s="42">
        <v>1</v>
      </c>
      <c r="F21" s="42">
        <v>9.4</v>
      </c>
      <c r="G21" s="42">
        <v>8</v>
      </c>
      <c r="H21" s="42"/>
      <c r="I21" s="42"/>
      <c r="J21" s="44">
        <f t="shared" si="0"/>
        <v>25.8</v>
      </c>
      <c r="K21" s="45"/>
      <c r="L21" s="229" t="s">
        <v>253</v>
      </c>
      <c r="M21" s="52"/>
    </row>
    <row r="22" spans="1:13" ht="14.25">
      <c r="A22" s="54" t="s">
        <v>126</v>
      </c>
      <c r="B22" s="40">
        <v>1985</v>
      </c>
      <c r="C22" s="68" t="str">
        <f>IF(ISBLANK(B22),"",VLOOKUP(B22,'各艇ﾃﾞｰﾀ'!$B$4:$G$51,2,FALSE))</f>
        <v>波勝</v>
      </c>
      <c r="D22" s="42"/>
      <c r="E22" s="42"/>
      <c r="F22" s="42"/>
      <c r="G22" s="42">
        <v>24</v>
      </c>
      <c r="H22" s="42"/>
      <c r="I22" s="42"/>
      <c r="J22" s="44">
        <f t="shared" si="0"/>
        <v>24</v>
      </c>
      <c r="K22" s="45"/>
      <c r="L22" s="229"/>
      <c r="M22" s="55"/>
    </row>
    <row r="23" spans="1:13" ht="14.25">
      <c r="A23" s="54" t="s">
        <v>127</v>
      </c>
      <c r="B23" s="40">
        <v>131</v>
      </c>
      <c r="C23" s="68" t="str">
        <f>IF(ISBLANK(B23),"",VLOOKUP(B23,'各艇ﾃﾞｰﾀ'!$B$4:$G$51,2,FALSE))</f>
        <v>ふるたか</v>
      </c>
      <c r="D23" s="98">
        <v>5.3</v>
      </c>
      <c r="E23" s="98"/>
      <c r="F23" s="42"/>
      <c r="G23" s="42"/>
      <c r="H23" s="42"/>
      <c r="I23" s="42"/>
      <c r="J23" s="44">
        <f t="shared" si="0"/>
        <v>5.3</v>
      </c>
      <c r="K23" s="45"/>
      <c r="L23" s="229"/>
      <c r="M23" s="124"/>
    </row>
    <row r="24" spans="1:13" ht="14.25">
      <c r="A24" s="59" t="s">
        <v>136</v>
      </c>
      <c r="B24" s="46">
        <v>164</v>
      </c>
      <c r="C24" s="69" t="str">
        <f>IF(ISBLANK(B24),"",VLOOKUP(B24,'各艇ﾃﾞｰﾀ'!$B$4:$G$51,2,FALSE))</f>
        <v>さがみ</v>
      </c>
      <c r="D24" s="47">
        <v>3.2</v>
      </c>
      <c r="E24" s="47">
        <v>1</v>
      </c>
      <c r="F24" s="47"/>
      <c r="G24" s="47"/>
      <c r="H24" s="47"/>
      <c r="I24" s="47"/>
      <c r="J24" s="49">
        <f t="shared" si="0"/>
        <v>4.2</v>
      </c>
      <c r="K24" s="50"/>
      <c r="L24" s="230" t="s">
        <v>253</v>
      </c>
      <c r="M24" s="53"/>
    </row>
    <row r="25" spans="1:13" ht="14.25">
      <c r="A25" s="122" t="s">
        <v>128</v>
      </c>
      <c r="B25" s="56">
        <v>4010</v>
      </c>
      <c r="C25" s="70" t="str">
        <f>IF(ISBLANK(B25),"",VLOOKUP(B25,'各艇ﾃﾞｰﾀ'!$B$4:$G$51,2,FALSE))</f>
        <v>ナジャ5</v>
      </c>
      <c r="D25" s="97">
        <v>1.1</v>
      </c>
      <c r="E25" s="97"/>
      <c r="F25" s="97"/>
      <c r="G25" s="97">
        <v>1</v>
      </c>
      <c r="H25" s="97"/>
      <c r="I25" s="97"/>
      <c r="J25" s="57">
        <f t="shared" si="0"/>
        <v>2.1</v>
      </c>
      <c r="K25" s="58"/>
      <c r="L25" s="38" t="s">
        <v>253</v>
      </c>
      <c r="M25" s="51"/>
    </row>
    <row r="26" spans="1:13" ht="14.25">
      <c r="A26" s="54" t="s">
        <v>129</v>
      </c>
      <c r="B26" s="56">
        <v>2759</v>
      </c>
      <c r="C26" s="68" t="str">
        <f>IF(ISBLANK(B26),"",VLOOKUP(B26,'各艇ﾃﾞｰﾀ'!$B$4:$G$51,2,FALSE))</f>
        <v>イクソラⅢ</v>
      </c>
      <c r="D26" s="42"/>
      <c r="E26" s="42">
        <v>1</v>
      </c>
      <c r="F26" s="42"/>
      <c r="G26" s="98"/>
      <c r="H26" s="42"/>
      <c r="I26" s="98"/>
      <c r="J26" s="44">
        <f t="shared" si="0"/>
        <v>1</v>
      </c>
      <c r="K26" s="45"/>
      <c r="L26" s="45"/>
      <c r="M26" s="55"/>
    </row>
    <row r="27" spans="1:13" ht="14.25">
      <c r="A27" s="54" t="s">
        <v>137</v>
      </c>
      <c r="B27" s="40"/>
      <c r="C27" s="68">
        <f>IF(ISBLANK(B27),"",VLOOKUP(B27,'各艇ﾃﾞｰﾀ'!$B$4:$G$51,2,FALSE))</f>
      </c>
      <c r="D27" s="52"/>
      <c r="E27" s="52"/>
      <c r="F27" s="41"/>
      <c r="G27" s="41"/>
      <c r="H27" s="41"/>
      <c r="I27" s="42"/>
      <c r="J27" s="44">
        <f t="shared" si="0"/>
        <v>0</v>
      </c>
      <c r="K27" s="45"/>
      <c r="L27" s="45"/>
      <c r="M27" s="55"/>
    </row>
    <row r="28" spans="1:13" ht="14.25">
      <c r="A28" s="54" t="s">
        <v>138</v>
      </c>
      <c r="B28" s="100"/>
      <c r="C28" s="68">
        <f>IF(ISBLANK(B28),"",VLOOKUP(B28,'各艇ﾃﾞｰﾀ'!$B$4:$G$51,2,FALSE))</f>
      </c>
      <c r="D28" s="42"/>
      <c r="E28" s="42"/>
      <c r="F28" s="42"/>
      <c r="G28" s="42"/>
      <c r="H28" s="42"/>
      <c r="I28" s="42"/>
      <c r="J28" s="44">
        <f t="shared" si="0"/>
        <v>0</v>
      </c>
      <c r="K28" s="45"/>
      <c r="L28" s="45"/>
      <c r="M28" s="55"/>
    </row>
    <row r="29" spans="1:13" ht="14.25">
      <c r="A29" s="59" t="s">
        <v>139</v>
      </c>
      <c r="B29" s="46"/>
      <c r="C29" s="69">
        <f>IF(ISBLANK(B29),"",VLOOKUP(B29,'各艇ﾃﾞｰﾀ'!$B$4:$G$51,2,FALSE))</f>
      </c>
      <c r="D29" s="48"/>
      <c r="E29" s="53"/>
      <c r="F29" s="48"/>
      <c r="G29" s="113"/>
      <c r="H29" s="48"/>
      <c r="I29" s="47"/>
      <c r="J29" s="49">
        <f t="shared" si="0"/>
        <v>0</v>
      </c>
      <c r="K29" s="50"/>
      <c r="L29" s="50"/>
      <c r="M29" s="114"/>
    </row>
    <row r="30" spans="1:13" ht="14.25">
      <c r="A30" s="122"/>
      <c r="B30" s="35"/>
      <c r="C30" s="99">
        <f>IF(ISBLANK(B30),"",VLOOKUP(B30,'各艇ﾃﾞｰﾀ'!$B$4:$G$51,2,FALSE))</f>
      </c>
      <c r="D30" s="51"/>
      <c r="E30" s="97"/>
      <c r="F30" s="36"/>
      <c r="G30" s="36"/>
      <c r="H30" s="36"/>
      <c r="I30" s="97"/>
      <c r="J30" s="57"/>
      <c r="K30" s="38"/>
      <c r="L30" s="38"/>
      <c r="M30" s="112"/>
    </row>
    <row r="31" spans="1:13" ht="14.25">
      <c r="A31" s="54"/>
      <c r="B31" s="40"/>
      <c r="C31" s="68">
        <f>IF(ISBLANK(B31),"",VLOOKUP(B31,'各艇ﾃﾞｰﾀ'!$B$4:$G$51,2,FALSE))</f>
      </c>
      <c r="D31" s="55"/>
      <c r="E31" s="42"/>
      <c r="F31" s="41"/>
      <c r="G31" s="41"/>
      <c r="H31" s="41"/>
      <c r="I31" s="42"/>
      <c r="J31" s="44"/>
      <c r="K31" s="45"/>
      <c r="L31" s="45"/>
      <c r="M31" s="55"/>
    </row>
    <row r="32" spans="1:13" ht="14.25">
      <c r="A32" s="54"/>
      <c r="B32" s="40"/>
      <c r="C32" s="68">
        <f>IF(ISBLANK(B32),"",VLOOKUP(B32,'各艇ﾃﾞｰﾀ'!$B$4:$G$51,2,FALSE))</f>
      </c>
      <c r="D32" s="42"/>
      <c r="E32" s="52"/>
      <c r="F32" s="41"/>
      <c r="G32" s="41"/>
      <c r="H32" s="43"/>
      <c r="I32" s="42"/>
      <c r="J32" s="44"/>
      <c r="K32" s="45"/>
      <c r="L32" s="45"/>
      <c r="M32" s="52"/>
    </row>
    <row r="33" spans="1:13" ht="14.25">
      <c r="A33" s="54"/>
      <c r="B33" s="40"/>
      <c r="C33" s="68">
        <f>IF(ISBLANK(B33),"",VLOOKUP(B33,'各艇ﾃﾞｰﾀ'!$B$4:$G$51,2,FALSE))</f>
      </c>
      <c r="D33" s="43"/>
      <c r="E33" s="55"/>
      <c r="F33" s="41"/>
      <c r="G33" s="61"/>
      <c r="H33" s="61"/>
      <c r="I33" s="43"/>
      <c r="J33" s="44"/>
      <c r="K33" s="45"/>
      <c r="L33" s="45"/>
      <c r="M33" s="52"/>
    </row>
    <row r="34" spans="1:13" ht="14.25">
      <c r="A34" s="59"/>
      <c r="B34" s="46"/>
      <c r="C34" s="69">
        <f>IF(ISBLANK(B34),"",VLOOKUP(B34,'各艇ﾃﾞｰﾀ'!$B$4:$G$51,2,FALSE))</f>
      </c>
      <c r="D34" s="47"/>
      <c r="E34" s="53"/>
      <c r="F34" s="48"/>
      <c r="G34" s="48"/>
      <c r="H34" s="113"/>
      <c r="I34" s="47"/>
      <c r="J34" s="49"/>
      <c r="K34" s="50"/>
      <c r="L34" s="50"/>
      <c r="M34" s="114"/>
    </row>
    <row r="35" spans="1:13" ht="14.25">
      <c r="A35" s="122"/>
      <c r="B35" s="35"/>
      <c r="C35" s="70"/>
      <c r="D35" s="118"/>
      <c r="E35" s="112"/>
      <c r="F35" s="36"/>
      <c r="G35" s="123"/>
      <c r="H35" s="123"/>
      <c r="I35" s="118"/>
      <c r="J35" s="57"/>
      <c r="K35" s="38"/>
      <c r="L35" s="38"/>
      <c r="M35" s="51"/>
    </row>
    <row r="36" spans="1:13" ht="14.25">
      <c r="A36" s="132"/>
      <c r="B36" s="56"/>
      <c r="C36" s="70"/>
      <c r="D36" s="134"/>
      <c r="E36" s="134"/>
      <c r="F36" s="135"/>
      <c r="G36" s="135"/>
      <c r="H36" s="135"/>
      <c r="I36" s="133"/>
      <c r="J36" s="44"/>
      <c r="K36" s="58"/>
      <c r="L36" s="58"/>
      <c r="M36" s="136"/>
    </row>
    <row r="37" spans="1:13" ht="14.25">
      <c r="A37" s="54"/>
      <c r="B37" s="100"/>
      <c r="C37" s="68"/>
      <c r="D37" s="52"/>
      <c r="E37" s="52"/>
      <c r="F37" s="41"/>
      <c r="G37" s="41"/>
      <c r="H37" s="41"/>
      <c r="I37" s="42"/>
      <c r="J37" s="44"/>
      <c r="K37" s="45"/>
      <c r="L37" s="45"/>
      <c r="M37" s="55"/>
    </row>
    <row r="38" spans="1:13" ht="14.25">
      <c r="A38" s="39"/>
      <c r="B38" s="100"/>
      <c r="C38" s="68"/>
      <c r="D38" s="52"/>
      <c r="E38" s="42"/>
      <c r="F38" s="41"/>
      <c r="G38" s="41"/>
      <c r="H38" s="41"/>
      <c r="I38" s="52"/>
      <c r="J38" s="44"/>
      <c r="K38" s="45"/>
      <c r="L38" s="45"/>
      <c r="M38" s="55"/>
    </row>
    <row r="39" spans="1:13" ht="14.25">
      <c r="A39" s="115"/>
      <c r="B39" s="46"/>
      <c r="C39" s="69"/>
      <c r="D39" s="53"/>
      <c r="E39" s="53"/>
      <c r="F39" s="48"/>
      <c r="G39" s="48"/>
      <c r="H39" s="48"/>
      <c r="I39" s="113"/>
      <c r="J39" s="49"/>
      <c r="K39" s="50"/>
      <c r="L39" s="50"/>
      <c r="M39" s="114"/>
    </row>
    <row r="40" spans="1:13" ht="14.25">
      <c r="A40" s="117"/>
      <c r="B40" s="35"/>
      <c r="C40" s="70">
        <f>IF(ISBLANK(B40),"",VLOOKUP(B40,#REF!,2,FALSE))</f>
      </c>
      <c r="D40" s="112"/>
      <c r="E40" s="112"/>
      <c r="F40" s="118"/>
      <c r="G40" s="118"/>
      <c r="H40" s="118"/>
      <c r="I40" s="118"/>
      <c r="J40" s="57"/>
      <c r="K40" s="38"/>
      <c r="L40" s="38"/>
      <c r="M40" s="112"/>
    </row>
    <row r="41" spans="1:13" ht="14.25">
      <c r="A41" s="60"/>
      <c r="B41" s="40"/>
      <c r="C41" s="68">
        <f>IF(ISBLANK(B41),"",VLOOKUP(B41,#REF!,2,FALSE))</f>
      </c>
      <c r="D41" s="43"/>
      <c r="E41" s="43"/>
      <c r="F41" s="61"/>
      <c r="G41" s="61"/>
      <c r="H41" s="61"/>
      <c r="I41" s="43"/>
      <c r="J41" s="44"/>
      <c r="K41" s="45"/>
      <c r="L41" s="45"/>
      <c r="M41" s="55"/>
    </row>
    <row r="42" spans="1:13" ht="14.25">
      <c r="A42" s="60"/>
      <c r="B42" s="40"/>
      <c r="C42" s="68">
        <f>IF(ISBLANK(B42),"",VLOOKUP(B42,#REF!,2,FALSE))</f>
      </c>
      <c r="D42" s="43"/>
      <c r="E42" s="43"/>
      <c r="F42" s="61"/>
      <c r="G42" s="61"/>
      <c r="H42" s="61"/>
      <c r="I42" s="43"/>
      <c r="J42" s="44"/>
      <c r="K42" s="45"/>
      <c r="L42" s="45"/>
      <c r="M42" s="55"/>
    </row>
    <row r="43" spans="1:13" ht="14.25">
      <c r="A43" s="60"/>
      <c r="B43" s="40"/>
      <c r="C43" s="68">
        <f>IF(ISBLANK(B43),"",VLOOKUP(B43,#REF!,2,FALSE))</f>
      </c>
      <c r="D43" s="43"/>
      <c r="E43" s="43"/>
      <c r="F43" s="61"/>
      <c r="G43" s="61"/>
      <c r="H43" s="61"/>
      <c r="I43" s="43"/>
      <c r="J43" s="44"/>
      <c r="K43" s="45"/>
      <c r="L43" s="45"/>
      <c r="M43" s="55"/>
    </row>
    <row r="44" spans="1:13" ht="14.25">
      <c r="A44" s="115"/>
      <c r="B44" s="46"/>
      <c r="C44" s="68">
        <f>IF(ISBLANK(B44),"",VLOOKUP(B44,#REF!,2,FALSE))</f>
      </c>
      <c r="D44" s="113"/>
      <c r="E44" s="113"/>
      <c r="F44" s="116"/>
      <c r="G44" s="116"/>
      <c r="H44" s="116"/>
      <c r="I44" s="113"/>
      <c r="J44" s="49"/>
      <c r="K44" s="50"/>
      <c r="L44" s="50"/>
      <c r="M44" s="119"/>
    </row>
    <row r="45" spans="1:13" s="16" customFormat="1" ht="13.5">
      <c r="A45" s="324" t="s">
        <v>37</v>
      </c>
      <c r="B45" s="325"/>
      <c r="C45" s="326"/>
      <c r="D45" s="30"/>
      <c r="E45" s="30"/>
      <c r="F45" s="30"/>
      <c r="G45" s="30"/>
      <c r="H45" s="30"/>
      <c r="I45" s="30"/>
      <c r="J45" s="30"/>
      <c r="K45" s="14">
        <v>10</v>
      </c>
      <c r="L45" s="14">
        <v>19</v>
      </c>
      <c r="M45" s="30"/>
    </row>
    <row r="46" ht="14.25">
      <c r="A46" s="4" t="s">
        <v>42</v>
      </c>
    </row>
    <row r="47" spans="10:13" ht="14.25">
      <c r="J47" s="323"/>
      <c r="K47" s="323"/>
      <c r="L47" s="323"/>
      <c r="M47" s="323"/>
    </row>
    <row r="48" spans="10:13" ht="14.25">
      <c r="J48" s="322" t="s">
        <v>111</v>
      </c>
      <c r="K48" s="322"/>
      <c r="L48" s="322"/>
      <c r="M48" s="322"/>
    </row>
    <row r="49" ht="15" thickBot="1"/>
    <row r="50" spans="3:8" ht="15" thickTop="1">
      <c r="C50" s="23"/>
      <c r="D50" s="24"/>
      <c r="E50" s="24"/>
      <c r="F50" s="63"/>
      <c r="G50" s="63"/>
      <c r="H50" s="25"/>
    </row>
    <row r="51" spans="3:8" ht="14.25">
      <c r="C51" s="71" t="s">
        <v>33</v>
      </c>
      <c r="D51" s="33">
        <v>1</v>
      </c>
      <c r="F51" s="26" t="s">
        <v>87</v>
      </c>
      <c r="G51" s="64"/>
      <c r="H51" s="96"/>
    </row>
    <row r="52" spans="3:8" ht="14.25">
      <c r="C52" s="71" t="s">
        <v>34</v>
      </c>
      <c r="D52" s="33">
        <v>6</v>
      </c>
      <c r="E52" s="26"/>
      <c r="F52" s="64" t="s">
        <v>88</v>
      </c>
      <c r="G52" s="64"/>
      <c r="H52" s="96"/>
    </row>
    <row r="53" spans="3:8" ht="14.25">
      <c r="C53" s="72" t="s">
        <v>41</v>
      </c>
      <c r="D53" s="33">
        <v>5</v>
      </c>
      <c r="E53" s="26"/>
      <c r="F53" s="64"/>
      <c r="G53" s="64"/>
      <c r="H53" s="96"/>
    </row>
    <row r="54" spans="3:8" ht="14.25">
      <c r="C54" s="71" t="s">
        <v>35</v>
      </c>
      <c r="D54" s="33">
        <v>10</v>
      </c>
      <c r="E54" s="321"/>
      <c r="F54" s="321"/>
      <c r="G54" s="321"/>
      <c r="H54" s="96"/>
    </row>
    <row r="55" spans="3:10" ht="14.25">
      <c r="C55" s="71" t="s">
        <v>36</v>
      </c>
      <c r="D55" s="33">
        <v>19</v>
      </c>
      <c r="E55" s="321"/>
      <c r="F55" s="321"/>
      <c r="G55" s="321"/>
      <c r="H55" s="96"/>
      <c r="J55" s="200"/>
    </row>
    <row r="56" spans="3:8" ht="15" thickBot="1">
      <c r="C56" s="27"/>
      <c r="D56" s="28"/>
      <c r="E56" s="28"/>
      <c r="F56" s="65"/>
      <c r="G56" s="65"/>
      <c r="H56" s="29"/>
    </row>
    <row r="57" ht="15" thickTop="1"/>
  </sheetData>
  <sheetProtection password="EDAE" sheet="1"/>
  <mergeCells count="8">
    <mergeCell ref="E54:G54"/>
    <mergeCell ref="E55:G55"/>
    <mergeCell ref="J48:M48"/>
    <mergeCell ref="J47:M47"/>
    <mergeCell ref="A45:C45"/>
    <mergeCell ref="A1:M1"/>
    <mergeCell ref="A2:M2"/>
    <mergeCell ref="J3:M3"/>
  </mergeCells>
  <printOptions/>
  <pageMargins left="0.25" right="0.25" top="0.75" bottom="0.75" header="0.3" footer="0.3"/>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小網代ヨットクラブ ﾚｰｽ委員会</dc:creator>
  <cp:keywords/>
  <dc:description/>
  <cp:lastModifiedBy>USER</cp:lastModifiedBy>
  <cp:lastPrinted>2012-06-28T23:43:30Z</cp:lastPrinted>
  <dcterms:created xsi:type="dcterms:W3CDTF">1998-12-28T05:38:36Z</dcterms:created>
  <dcterms:modified xsi:type="dcterms:W3CDTF">2012-07-23T01:30:08Z</dcterms:modified>
  <cp:category/>
  <cp:version/>
  <cp:contentType/>
  <cp:contentStatus/>
</cp:coreProperties>
</file>